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961" yWindow="65281" windowWidth="13110" windowHeight="9255" activeTab="0"/>
  </bookViews>
  <sheets>
    <sheet name="Перечень" sheetId="1" r:id="rId1"/>
  </sheets>
  <definedNames/>
  <calcPr fullCalcOnLoad="1"/>
</workbook>
</file>

<file path=xl/sharedStrings.xml><?xml version="1.0" encoding="utf-8"?>
<sst xmlns="http://schemas.openxmlformats.org/spreadsheetml/2006/main" count="8787" uniqueCount="4928">
  <si>
    <t>Тайшет-Чуна-Братск</t>
  </si>
  <si>
    <t>от примыкания к федеральной автодороге «Новосибирск-Иркутск» км 1221 в д.Байроновка</t>
  </si>
  <si>
    <t>до примыкания на км 193 а/д «Тулун-Братск»</t>
  </si>
  <si>
    <t>Тайшетский</t>
  </si>
  <si>
    <t>до границы Тайшетского (Чунского) района (км 58+128)</t>
  </si>
  <si>
    <t>от границы (Тайшетского) Чунского района (км 58+128)</t>
  </si>
  <si>
    <t>до км 142+900 в Чунском районе</t>
  </si>
  <si>
    <t>до границы Чунского (Братского) района (км 193+043)</t>
  </si>
  <si>
    <t>от границы (Чунского) Братского района (км 193+043)</t>
  </si>
  <si>
    <t>Таксимо-Бодайбо</t>
  </si>
  <si>
    <t>от границы Бодайбинского района (Республика Бурятия) км 44+123</t>
  </si>
  <si>
    <t>до берега р. Витим км 220+684</t>
  </si>
  <si>
    <t>Тогот-Курма</t>
  </si>
  <si>
    <t>Усть-Кут-Киренск</t>
  </si>
  <si>
    <t>Усть-Кутский</t>
  </si>
  <si>
    <t>Усть-Кут-Уоян</t>
  </si>
  <si>
    <t>Усть-Ордынский-Оса</t>
  </si>
  <si>
    <t>от п.Усть-Ордынский (км 0)</t>
  </si>
  <si>
    <t>до примыкания к полосе отвода на км 1+227 а/д  «Подъезд к с. Оса» км 97+249</t>
  </si>
  <si>
    <t>до границы Эхирит-Булагатского (Иркутского) района (км 31+916)</t>
  </si>
  <si>
    <t>от границы (Эхирит-Булагатского) Иркутского района (км 31+916)</t>
  </si>
  <si>
    <t>до границы Иркутского (Боханского) района (км 43+234)</t>
  </si>
  <si>
    <t>от границы (Иркутского) Боханского района (км 43+234)</t>
  </si>
  <si>
    <t>до границы Боханского (Осинского) района (км 72+170)</t>
  </si>
  <si>
    <t>от границы (Боханского) Осинского района (км 72+170)</t>
  </si>
  <si>
    <t>«Вилюй» -Железногорск-Илимский</t>
  </si>
  <si>
    <t>Нижнеилимский</t>
  </si>
  <si>
    <t>Черемхово-Свирск</t>
  </si>
  <si>
    <t>от границы городской черты г.Черемхово км 0+000</t>
  </si>
  <si>
    <t>до городской черты г. Свирск</t>
  </si>
  <si>
    <t>Майская-Рассвет</t>
  </si>
  <si>
    <t>от примыкания к полосе отвода на км 145+663 а/д Иркутск-Оса-Усть-Уда км 0+071</t>
  </si>
  <si>
    <t>до дома № 4 по ул. Ленина п. Рассвет км 35+531</t>
  </si>
  <si>
    <t>Нижнеудинск-Боровинок-Чуна</t>
  </si>
  <si>
    <t>от северо-восточной границы 
г. Нижнеудинск км 4+000</t>
  </si>
  <si>
    <t>Нижнеудинский</t>
  </si>
  <si>
    <t>Подъезд к с. Новоселово</t>
  </si>
  <si>
    <t>от примыкания к полосе отвода на км 196+323 автодороги Усть-Кут-Уоян (км 0+017)</t>
  </si>
  <si>
    <t>до границы с. Новоселово км 1+197</t>
  </si>
  <si>
    <t>Подъезд к с. Карам</t>
  </si>
  <si>
    <t>от примыкания к полосе отвода на км 35+500 автодороги Типуй-Ханда (0+011)</t>
  </si>
  <si>
    <t>до границы с. Карам км 41+120</t>
  </si>
  <si>
    <t>от примыкания к полосе отвода на км 215+327 автодороги Усть-Кут-Уоян (км 0+019)</t>
  </si>
  <si>
    <t>от границы п. Улькан км 0+478</t>
  </si>
  <si>
    <t>до границы с. Тарасово км 4+430</t>
  </si>
  <si>
    <t>п.Улькан</t>
  </si>
  <si>
    <t>до границы п. Улькан км 0+478</t>
  </si>
  <si>
    <t>от границы п. Улькан км 0+000</t>
  </si>
  <si>
    <t>от границы п. Улькан км 0+261</t>
  </si>
  <si>
    <t>до границы д.Юхта км 0+590</t>
  </si>
  <si>
    <t>в границах п. Улькан км 0+000</t>
  </si>
  <si>
    <t>до границы д. Улькан км 0+261</t>
  </si>
  <si>
    <t>от примыкания к полосе отвода на км 22+467 автодороги Качуг-Мыс-Кузнецы (км 0+000)</t>
  </si>
  <si>
    <t>от границы с. Анга (км 1+488)</t>
  </si>
  <si>
    <t>до границы с. Бутаково (км 9+356)</t>
  </si>
  <si>
    <t>от границы с. Бутаково (км 13+387)</t>
  </si>
  <si>
    <t>до границы д. Ацикяк (км 31+191)</t>
  </si>
  <si>
    <t>от границы д. Ацикяк (км 32+533)</t>
  </si>
  <si>
    <t>до границы д. Большой Улун (км 40+875)</t>
  </si>
  <si>
    <t>с. Анга</t>
  </si>
  <si>
    <t>до границы с. Анга (км 1+488)</t>
  </si>
  <si>
    <t>с. Бутаково</t>
  </si>
  <si>
    <t>от границы с. Бутаково (км 9+356)</t>
  </si>
  <si>
    <t>до границы с. Бутаково (км 13+387)</t>
  </si>
  <si>
    <t>д. Ацикяк</t>
  </si>
  <si>
    <t>от границы д. Ацикяк (км 31+191)</t>
  </si>
  <si>
    <t>до границы д. Ацикяк (км 32+533)</t>
  </si>
  <si>
    <t>от примыкания к полосе отвода на км 5+287 автодороги Подъезд к д. Аргун (км 0+000)</t>
  </si>
  <si>
    <t>до границы Качугского (Баяндаевского) района (км 3+045)</t>
  </si>
  <si>
    <t>от границы д. Аргун (км 1+098)</t>
  </si>
  <si>
    <t>д. Аргун</t>
  </si>
  <si>
    <t>до границы д. Аргун (км 1+098)</t>
  </si>
  <si>
    <t>от примыкания к полосе отвода на км 24+249 автодороги Малые Голы-Харбатово (км 0+000)</t>
  </si>
  <si>
    <t>до границы д. Малая Тарель (км 1+300)</t>
  </si>
  <si>
    <t>от границы д. Малая Тарель (км 3+748)</t>
  </si>
  <si>
    <t>до границы с. Большая Тарель (км 25+142)</t>
  </si>
  <si>
    <t>д. Малая Тарель</t>
  </si>
  <si>
    <t>от границы д. Малая Тарель (км 1+300)</t>
  </si>
  <si>
    <t>до границы д. Малая Тарель (км 3+748)</t>
  </si>
  <si>
    <t>от примыкания к полосе отвода на км 20+629 автодороги Малые Голы-Харбатово (км 0+000)</t>
  </si>
  <si>
    <t>до км 8+000 автодороги Бирюлька-Залог</t>
  </si>
  <si>
    <t>от границы с. Бирюлька (км 1+331)</t>
  </si>
  <si>
    <t>с. Бирюлька</t>
  </si>
  <si>
    <t>до границы с. Бирюлька (км 1+331)</t>
  </si>
  <si>
    <t>от км 0+000 автодороги Большой Косогол-Корсукова</t>
  </si>
  <si>
    <t>от границы д. Большой Косогол (км 0+083)</t>
  </si>
  <si>
    <t>до примыкания к полосе отвода на км 39+000 автодороги Малые Голы-Харбатово (км 0+986)</t>
  </si>
  <si>
    <t>от примыкания к полосе отвода на км 38+882 автодороги Малые Голы-Харбатово (км 1+150)</t>
  </si>
  <si>
    <t>до границы д. Корсукова (км 12+618)</t>
  </si>
  <si>
    <t>д. Большой Косогол</t>
  </si>
  <si>
    <t>до границы д. Большой Косогол (км 0+083)</t>
  </si>
  <si>
    <t>Верхоленск-Магдан</t>
  </si>
  <si>
    <t>от примыкания к полосе отвода на км 287+231 автодороги Иркутск-Усть-Ордынский-Жигалово (км 0+000)</t>
  </si>
  <si>
    <t>от границы с. Верхоленск (км 0+032)</t>
  </si>
  <si>
    <t>до границы д. Толмачева (км 0+608)</t>
  </si>
  <si>
    <t>от границы д. Челпанова (км 4+382)</t>
  </si>
  <si>
    <t>до границы д. Алексеевка (км 4+966)</t>
  </si>
  <si>
    <t>до границы д. Хабардина (км 9+028)</t>
  </si>
  <si>
    <t>от границы д. Хабардина (км 9+512)</t>
  </si>
  <si>
    <t>до границы с. Белоусово (км 10+656)</t>
  </si>
  <si>
    <t>от границы д. Шеметова (км 14+427)</t>
  </si>
  <si>
    <t>до границы д. Гогон (км 24+511)</t>
  </si>
  <si>
    <t>от границы д. Гогон (км 25+631)</t>
  </si>
  <si>
    <t>до границы д. Ихинагуй (км 51+163)</t>
  </si>
  <si>
    <t>от границы д. Ихинагуй (км 51+515)</t>
  </si>
  <si>
    <t>до границы д. Магдан (км 66+510)</t>
  </si>
  <si>
    <t>с. Верхоленск</t>
  </si>
  <si>
    <t>до границы с. Верхоленск (км 0+032)</t>
  </si>
  <si>
    <t>д. Толмачева</t>
  </si>
  <si>
    <t>от границы д. Толмачева (км 0+608)</t>
  </si>
  <si>
    <t>до границы д. Толмачева (км 2+347)</t>
  </si>
  <si>
    <t>д. Челпанова</t>
  </si>
  <si>
    <t>от границы д. Челпанова (км 2+347)</t>
  </si>
  <si>
    <t>до границы д. Челпанова(км 4+382)</t>
  </si>
  <si>
    <t>д. Алексеевка</t>
  </si>
  <si>
    <t>от границы д. Алексеевка (км 4+966)</t>
  </si>
  <si>
    <t>до границы д. Алексеевка (км 6+589)</t>
  </si>
  <si>
    <t>д. Большедворова</t>
  </si>
  <si>
    <t>д. Хабардина</t>
  </si>
  <si>
    <t>от границы д. Хабардина (км 9+028)</t>
  </si>
  <si>
    <t>до границы д. Хабардина (км 9+512)</t>
  </si>
  <si>
    <t>с. Белоусово</t>
  </si>
  <si>
    <t>от границы с. Белоусово (км 10+656)</t>
  </si>
  <si>
    <t>до границы с. Белоусово (км 12+123)</t>
  </si>
  <si>
    <t>д. Шеметова</t>
  </si>
  <si>
    <t>от границы д. Шеметова (км 12+123)</t>
  </si>
  <si>
    <t>до границы д. Шеметова (км 14+427)</t>
  </si>
  <si>
    <t>д. Гогон</t>
  </si>
  <si>
    <t>от границы д.Гогон (км 24+511)</t>
  </si>
  <si>
    <t>до границы д. Гогон (км 25+631)</t>
  </si>
  <si>
    <t>д. Ихинагуй</t>
  </si>
  <si>
    <t>от границы д. Ихинагуй (км 51+163)</t>
  </si>
  <si>
    <t>до границы д. Ихинагуй (км 51+515)</t>
  </si>
  <si>
    <t>от примыкания к полосе отвода на км 2+656 автодороги Качуг-Мыс-Кузнецы (км 0+000)</t>
  </si>
  <si>
    <t>от границы д. Краснояр (км 1+157)</t>
  </si>
  <si>
    <t>до границы д. Большие Голы (км 9+193)</t>
  </si>
  <si>
    <t>д. Краснояр</t>
  </si>
  <si>
    <t>до границы д. Краснояр (км 1+157)</t>
  </si>
  <si>
    <t>от примыкания к полосе отвода на км 254+557 автодороги Иркутск-Усть-Ордынский-Жигалово (км 0+000)</t>
  </si>
  <si>
    <t>до км 42+112 автодороги Качуг-Мыс-Кузнецы</t>
  </si>
  <si>
    <t>от границы д. Краснояр (км 2+906)</t>
  </si>
  <si>
    <t>до границы д. Малые Голы (км 11+836)</t>
  </si>
  <si>
    <t>от границы д. Малые Голы (км 12+580)</t>
  </si>
  <si>
    <t>до границы д. Рыкова (км 17+950)</t>
  </si>
  <si>
    <t>от границы д. Рыкова (км 22+139)</t>
  </si>
  <si>
    <t>до границы с. Анга (км 22+209)</t>
  </si>
  <si>
    <t>от границы с. Анга (км 23+705)</t>
  </si>
  <si>
    <t>до границы д. Тарай (км 30+040)</t>
  </si>
  <si>
    <t>р.п. Качуг</t>
  </si>
  <si>
    <t>до границы р.п. Качуг (км 1+288)</t>
  </si>
  <si>
    <t>от границы д. Краснояр (км 1+288)</t>
  </si>
  <si>
    <t>до границы д. Краснояр (км 2+906)</t>
  </si>
  <si>
    <t>д. Малые Голы</t>
  </si>
  <si>
    <t>от границы д. Малые Голы (км 11+836)</t>
  </si>
  <si>
    <t>до границы д. Малые Голы (км 12+580)</t>
  </si>
  <si>
    <t>д. Рыкова</t>
  </si>
  <si>
    <t>от границы д. Рыкова (км 17+950)</t>
  </si>
  <si>
    <t>до границы д. Рыкова (км 22+139)</t>
  </si>
  <si>
    <t>от границы с. Анга (км 22+209)</t>
  </si>
  <si>
    <t>до границы с. Анга (км 23+705)</t>
  </si>
  <si>
    <t>д. Тарай</t>
  </si>
  <si>
    <t>от границы д. Тарай (км 30+040)</t>
  </si>
  <si>
    <t>до границы д. Тарай (км 32+823)</t>
  </si>
  <si>
    <t>с. Мыс</t>
  </si>
  <si>
    <t>от примыкания к полосе отвода на км 13+529 автодороги Качуг-Мыс-Кузнецы (км 0+000)</t>
  </si>
  <si>
    <t>до примыкания к полосе отвода на км 230+663 автодороги Иркутск-Усть-Ордынский-Жигалово (км 52+413)</t>
  </si>
  <si>
    <t>до границы д. Кукуй (км 17+759)</t>
  </si>
  <si>
    <t>от границы с. Бирюлька (км 22+272)</t>
  </si>
  <si>
    <t>д. Кукуй</t>
  </si>
  <si>
    <t>от границы д. Кукуй (км 17+759)</t>
  </si>
  <si>
    <t>до границы д. Кукуй (км 19+295)</t>
  </si>
  <si>
    <t>от границы с. Бирюлька (км 19+295)</t>
  </si>
  <si>
    <t>до границы с. Бирюлька (км 22+272)</t>
  </si>
  <si>
    <t xml:space="preserve">от примыкания к ул. Трактовая с. Манзурка км 0+000 </t>
  </si>
  <si>
    <t>с. Манзурка</t>
  </si>
  <si>
    <t>д. Копцыгай</t>
  </si>
  <si>
    <t>Подъезд к д. Аргун</t>
  </si>
  <si>
    <t>от примыкания к полосе отвода на км 186+704 автодороги Иркутск-Усть-Ордынский-Жигалово (км 0+000)</t>
  </si>
  <si>
    <t>до границы д. Аргун (км 8+508)</t>
  </si>
  <si>
    <t>Подъезд к  д. Болото</t>
  </si>
  <si>
    <t>от примыкания к полосе отвода на км 5+098  автодороги Бирюлька-Залог (км 0+000)</t>
  </si>
  <si>
    <t>до границы д. Болото (км 1+142)</t>
  </si>
  <si>
    <t>Подъезд к с. Заречное</t>
  </si>
  <si>
    <t>до границы с. Заречное (км 1+160)</t>
  </si>
  <si>
    <t>Подъезд к д. Исеть</t>
  </si>
  <si>
    <t>от примыкания к полосе отвода на км 239+112 автодороги Иркутск-Усть-Ордынский-Жигалово (км 0+000)</t>
  </si>
  <si>
    <t>до границы д. Исеть (км 2+537)</t>
  </si>
  <si>
    <t>Подъезд к д. Картухай</t>
  </si>
  <si>
    <t>от примыкания к полосе отвода на км 279+535 автодороги Иркутск-Усть-Ордынский-Жигалово (км 0+000)</t>
  </si>
  <si>
    <t>до границы д. Картухай (км 1+162)</t>
  </si>
  <si>
    <t>Подъезд к д. Кистенева</t>
  </si>
  <si>
    <t>от примыкания к полосе отвода на км 268+329 автодороги Иркутск-Усть-Ордынский-Жигалово (км 0+000)</t>
  </si>
  <si>
    <t>до границы д. Кистенева (км 2+138)</t>
  </si>
  <si>
    <t>Подъезд к д. Литвинова</t>
  </si>
  <si>
    <t>от примыкания к полосе отвода на км 210+913 автодороги Иркутск-Усть-Ордынский-Жигалово (км 0+000)</t>
  </si>
  <si>
    <t>до границы д. Литвинова (км 2+517)</t>
  </si>
  <si>
    <t>Подъезд к д. Подкаменка</t>
  </si>
  <si>
    <t>от примыкания к полосе отвода на км 22+936 автодороги Малые Голы-Харбатово (км 0+000)</t>
  </si>
  <si>
    <t>до км 0+646 границы д. Подкаменка</t>
  </si>
  <si>
    <t>Подъезд к д. Тимирязева</t>
  </si>
  <si>
    <t>от примыкания к полосе отвода на км 249+034 автодороги Иркутск-Усть-Ордынский-Жигалово (км 0+000)</t>
  </si>
  <si>
    <t>до границы д. Тимирязева (км 0+653)</t>
  </si>
  <si>
    <t>Подъезд к д. Усть-Тальма</t>
  </si>
  <si>
    <t>от примыкания к полосе отвода на км 10+601 автодороги Верхоленск-Магдан (км 0+000)</t>
  </si>
  <si>
    <t>от примыкания к полосе отвода на км 10+601 автодороги Верхоленск-Магадан (км 0+000)</t>
  </si>
  <si>
    <t>до границы д. Хабанова км 0+299</t>
  </si>
  <si>
    <t>д. Хабанова</t>
  </si>
  <si>
    <t>от границы д. Хабанова (км 0+299)</t>
  </si>
  <si>
    <t>до границы д. Хабанова (д.Усть-Тальма) км 0+572</t>
  </si>
  <si>
    <t>Подъезд к д. Щапова</t>
  </si>
  <si>
    <t>от примыкания к полосе отвода на км 2+621 автодороги Анга-Большой Улун (км 0+000)</t>
  </si>
  <si>
    <t>до км 0+577 границы д. Щапова</t>
  </si>
  <si>
    <r>
      <t xml:space="preserve">от границы </t>
    </r>
    <r>
      <rPr>
        <sz val="8"/>
        <rFont val="Times New Roman"/>
        <family val="1"/>
      </rPr>
      <t>д. Большедворова</t>
    </r>
    <r>
      <rPr>
        <sz val="8"/>
        <color indexed="8"/>
        <rFont val="Times New Roman"/>
        <family val="1"/>
      </rPr>
      <t xml:space="preserve"> (км 7+417)</t>
    </r>
  </si>
  <si>
    <r>
      <t xml:space="preserve">от границы </t>
    </r>
    <r>
      <rPr>
        <sz val="8"/>
        <rFont val="Times New Roman"/>
        <family val="1"/>
      </rPr>
      <t>д. Большедворова</t>
    </r>
    <r>
      <rPr>
        <sz val="8"/>
        <color indexed="8"/>
        <rFont val="Times New Roman"/>
        <family val="1"/>
      </rPr>
      <t xml:space="preserve"> (км 6+589)</t>
    </r>
  </si>
  <si>
    <r>
      <t xml:space="preserve">до границы </t>
    </r>
    <r>
      <rPr>
        <sz val="8"/>
        <rFont val="Times New Roman"/>
        <family val="1"/>
      </rPr>
      <t>д. Большедворова</t>
    </r>
    <r>
      <rPr>
        <sz val="8"/>
        <color indexed="8"/>
        <rFont val="Times New Roman"/>
        <family val="1"/>
      </rPr>
      <t xml:space="preserve"> (км 7+417)</t>
    </r>
  </si>
  <si>
    <r>
      <t>от границы д. Тарай (км 32+823</t>
    </r>
    <r>
      <rPr>
        <sz val="8"/>
        <rFont val="Times New Roman"/>
        <family val="1"/>
      </rPr>
      <t>)</t>
    </r>
  </si>
  <si>
    <r>
      <t>до границы с. Мыс (км 37+285</t>
    </r>
    <r>
      <rPr>
        <sz val="8"/>
        <rFont val="Times New Roman"/>
        <family val="1"/>
      </rPr>
      <t>)</t>
    </r>
  </si>
  <si>
    <r>
      <t>от границы с. Мыс (км 37+692</t>
    </r>
    <r>
      <rPr>
        <sz val="8"/>
        <rFont val="Times New Roman"/>
        <family val="1"/>
      </rPr>
      <t>)</t>
    </r>
  </si>
  <si>
    <r>
      <t>до границы д. Кузнецы (км 41</t>
    </r>
    <r>
      <rPr>
        <b/>
        <sz val="8"/>
        <color indexed="8"/>
        <rFont val="Times New Roman"/>
        <family val="1"/>
      </rPr>
      <t>+</t>
    </r>
    <r>
      <rPr>
        <sz val="8"/>
        <color indexed="8"/>
        <rFont val="Times New Roman"/>
        <family val="1"/>
      </rPr>
      <t>125</t>
    </r>
    <r>
      <rPr>
        <sz val="8"/>
        <rFont val="Times New Roman"/>
        <family val="1"/>
      </rPr>
      <t>)</t>
    </r>
  </si>
  <si>
    <r>
      <t>от границы с. Мыс (км 37+285</t>
    </r>
    <r>
      <rPr>
        <sz val="8"/>
        <rFont val="Times New Roman"/>
        <family val="1"/>
      </rPr>
      <t>)</t>
    </r>
  </si>
  <si>
    <r>
      <t>до границы с. Мыс (км 37+692</t>
    </r>
    <r>
      <rPr>
        <sz val="8"/>
        <rFont val="Times New Roman"/>
        <family val="1"/>
      </rPr>
      <t>)</t>
    </r>
  </si>
  <si>
    <r>
      <t>от границы с. Манзурка (км 1+250</t>
    </r>
    <r>
      <rPr>
        <sz val="8"/>
        <rFont val="Times New Roman"/>
        <family val="1"/>
      </rPr>
      <t>)</t>
    </r>
  </si>
  <si>
    <r>
      <t>до границы д. Копцыгай (км 10+794</t>
    </r>
    <r>
      <rPr>
        <sz val="8"/>
        <rFont val="Times New Roman"/>
        <family val="1"/>
      </rPr>
      <t>)</t>
    </r>
  </si>
  <si>
    <r>
      <t>от границы д. Копцыгай (км 11+385</t>
    </r>
    <r>
      <rPr>
        <sz val="8"/>
        <rFont val="Times New Roman"/>
        <family val="1"/>
      </rPr>
      <t>)</t>
    </r>
  </si>
  <si>
    <r>
      <t>до границы д. Копылова (км 13+084</t>
    </r>
    <r>
      <rPr>
        <sz val="8"/>
        <rFont val="Times New Roman"/>
        <family val="1"/>
      </rPr>
      <t>)</t>
    </r>
  </si>
  <si>
    <r>
      <t>до границы с. Манзурка (км 1+250</t>
    </r>
    <r>
      <rPr>
        <sz val="8"/>
        <rFont val="Times New Roman"/>
        <family val="1"/>
      </rPr>
      <t>)</t>
    </r>
  </si>
  <si>
    <r>
      <t>от границы д. Копцыгай (км 10+794</t>
    </r>
    <r>
      <rPr>
        <sz val="8"/>
        <rFont val="Times New Roman"/>
        <family val="1"/>
      </rPr>
      <t>)</t>
    </r>
  </si>
  <si>
    <r>
      <t>до границы д. Копцыгай (км 11+385</t>
    </r>
    <r>
      <rPr>
        <sz val="8"/>
        <rFont val="Times New Roman"/>
        <family val="1"/>
      </rPr>
      <t>)</t>
    </r>
  </si>
  <si>
    <t>от примыкания к полосе отвода на км 6+967 автодороги Манзурка-Копылова (км 0+000)</t>
  </si>
  <si>
    <t>Подъезд к д. Петрова</t>
  </si>
  <si>
    <t>от примыкания к полосе отвода на км 67+252 автодороги Баяндай – Еланцы – Хужир (км 0+000)</t>
  </si>
  <si>
    <t>до примыкания к полосе отвода км 69+286 автодороги  Баяндай-Еланцы-Хужир (2+117)</t>
  </si>
  <si>
    <t>до границы д. Петрова (км 0+881)</t>
  </si>
  <si>
    <t>от границы д. Петрова (км 1+523)</t>
  </si>
  <si>
    <t>Подъезд к д. Тонта</t>
  </si>
  <si>
    <t>от примыкания к полосе отвода на км 86+913 автодороги Баяндай - Еланцы - Хужир  (км 0+000)</t>
  </si>
  <si>
    <t>до границы д. Тонта (км 8+415)</t>
  </si>
  <si>
    <t>Подъезд к с. Шара-Тогот</t>
  </si>
  <si>
    <t>от примыкания к полосе отвода на км 1+595 автодороги Тогот-Курма (км 0+000)</t>
  </si>
  <si>
    <t>до границы с. Шара-Тогот (км 1+556)</t>
  </si>
  <si>
    <t>до км  5+144 автодороги Хужир - Харанцы</t>
  </si>
  <si>
    <t>от границы п. Хужир (км 0+685)</t>
  </si>
  <si>
    <t>от примыкания к полосе отвода на км 11+165 автодороги Кутулик-Бахтай-Хадахан (км 0+019)</t>
  </si>
  <si>
    <t>Баяндаевский район</t>
  </si>
  <si>
    <t>Балаганский район</t>
  </si>
  <si>
    <t>Александровка-Худобок</t>
  </si>
  <si>
    <t>Илир-Кардой-Карай</t>
  </si>
  <si>
    <t>Калтук-Куватка</t>
  </si>
  <si>
    <t>с.Ключи-Булак</t>
  </si>
  <si>
    <t>Подъезд к с.Большеокинское</t>
  </si>
  <si>
    <t>Подъезд к п.Боровской</t>
  </si>
  <si>
    <t>Подъезд к с.Калтук</t>
  </si>
  <si>
    <t>Подъезд к п.Кежемский</t>
  </si>
  <si>
    <t>Подъезд к с.Кобляково</t>
  </si>
  <si>
    <t>Подъезд к с.Кузнецовка</t>
  </si>
  <si>
    <t>Подъезд к с.Новое Приречье</t>
  </si>
  <si>
    <t>Подъезд к переправе Добчур</t>
  </si>
  <si>
    <t>Подъезд к с.Тангуй</t>
  </si>
  <si>
    <t>Подъезд к п.Тарма</t>
  </si>
  <si>
    <t>Тангуй-Бада</t>
  </si>
  <si>
    <t>Жигалово-Усть-Илга</t>
  </si>
  <si>
    <t>Подъезд к Аэропорту</t>
  </si>
  <si>
    <t>Чикан-Келора</t>
  </si>
  <si>
    <t>с.Бабагай</t>
  </si>
  <si>
    <t>с.Мариинск</t>
  </si>
  <si>
    <t>Бажир-Тунгуй</t>
  </si>
  <si>
    <t>с.Бажир</t>
  </si>
  <si>
    <t>Дагник-Среднепихтинский</t>
  </si>
  <si>
    <t>уч.Среднепихтинский</t>
  </si>
  <si>
    <t>Залари-Бажир-Красное Поле-Багантуй</t>
  </si>
  <si>
    <t>с.Красное Поле</t>
  </si>
  <si>
    <t>п.Залари</t>
  </si>
  <si>
    <t>Залари-Новочеремхово-Ремезовский</t>
  </si>
  <si>
    <t>от границы г. Бодайбо км 2+643</t>
  </si>
  <si>
    <t>до границы п. Кяхтинский км 12+834</t>
  </si>
  <si>
    <t>от границы п. Кяхтинский км 14+323</t>
  </si>
  <si>
    <t>до границы р.п. Балахнинский км 22+087</t>
  </si>
  <si>
    <t>от границы р.п. Балахнинский км 23+705</t>
  </si>
  <si>
    <t>до границы п. Апрельск км 57+233</t>
  </si>
  <si>
    <t>от границы п. Апрельск км 58+942</t>
  </si>
  <si>
    <t>до границы р.п. Артемовский км 60+154</t>
  </si>
  <si>
    <t>от границы р.п. Артемовский км 66+792</t>
  </si>
  <si>
    <t>до границы р.п. Кропоткин км 124+668</t>
  </si>
  <si>
    <t>Бодайбо-Кропоткин                 (в границах г. Бодайбо)</t>
  </si>
  <si>
    <t>г. Бодайбо</t>
  </si>
  <si>
    <t>до границы г. Бодайбо км 2+643</t>
  </si>
  <si>
    <t>Бодайбо-Кропоткин                  (в границах п. Кяхтинский)</t>
  </si>
  <si>
    <t>п. Кяхтинский</t>
  </si>
  <si>
    <t>от границы п. Кяхтинский км 12+834</t>
  </si>
  <si>
    <t>до границы п. Кяхтинский км 14+323</t>
  </si>
  <si>
    <t>Бодайбо-Кропоткин                 (в границах р.п. Балахнинский)</t>
  </si>
  <si>
    <t>р.п. Балахнинский</t>
  </si>
  <si>
    <t>от границы р.п. Балахнинский км 22+087</t>
  </si>
  <si>
    <t>до границы р.п. Балахнинский км 23+705</t>
  </si>
  <si>
    <t>Бодайбо-Кропоткин                   (в границах п. Апрельск)</t>
  </si>
  <si>
    <t>п. Апрельск</t>
  </si>
  <si>
    <t>от границы п. Апрельск км 57+233</t>
  </si>
  <si>
    <t>до границы п. Апрельск км 58+942</t>
  </si>
  <si>
    <t>Бодайбо-Кропоткин                   (в границах р.п. Артемовский)</t>
  </si>
  <si>
    <t>р.п. Артемовский</t>
  </si>
  <si>
    <t>от границы р.п. Артемовский км 60+154</t>
  </si>
  <si>
    <t>до границы р.п. Артемовский км 66+792</t>
  </si>
  <si>
    <t>Бодайбо-Кропоткин                  (в границах р.п. Кропоткин)</t>
  </si>
  <si>
    <t>р.п. Кропоткин</t>
  </si>
  <si>
    <t>от границы р.п. Кропоткин км 124+668</t>
  </si>
  <si>
    <t>Кропоткин-Перевоз</t>
  </si>
  <si>
    <t>от примыкания к полосе отвода на км 126+312 автодороги Бодайбо-Кропоткин км 0+006</t>
  </si>
  <si>
    <t>до паромной переправы через р. Жуя км 154+630</t>
  </si>
  <si>
    <t>от границы р.п. Кропоткин км 1+839</t>
  </si>
  <si>
    <t>Кропоткин-Перевоз               (в границах р.п. Кропоткин)</t>
  </si>
  <si>
    <t>до границы р.п. Кропоткин км 1+839</t>
  </si>
  <si>
    <t>Подъезд к п. Маракан</t>
  </si>
  <si>
    <t>от примыкания к полосе отвода на км 103+023 автодороги Бодайбо-Кропоткин км 0+028</t>
  </si>
  <si>
    <t>до границы п. Маракан км 51+153</t>
  </si>
  <si>
    <t>Бодайбо-Мама</t>
  </si>
  <si>
    <t>от примыкания к ул. Техническая г. Бодайбо км 0+000</t>
  </si>
  <si>
    <t>до западной границы г. Бодайбо км 1+825</t>
  </si>
  <si>
    <t>Бодайбинский район</t>
  </si>
  <si>
    <t>Бохан-Тихоновка</t>
  </si>
  <si>
    <t>от примыкания к полосе отвода на км 114+109 автодороги Иркутск-Оса-Усть-Уда (км 0+097)</t>
  </si>
  <si>
    <t>до примыкания к полосе отвода на км 65+185 автодороги Усть-Ордынский-Оса (км 34+816)</t>
  </si>
  <si>
    <t>Боханский</t>
  </si>
  <si>
    <t>от границы д.Херетин км 1+078</t>
  </si>
  <si>
    <t>до границы д.Шунта км 2+822</t>
  </si>
  <si>
    <t>от границы д.Шунта км 3+276</t>
  </si>
  <si>
    <t>до границы д.Харатирген км 5+220</t>
  </si>
  <si>
    <t>от границы д.Харатирген км 7+011</t>
  </si>
  <si>
    <t>до границы с.Хохорск км 8+387</t>
  </si>
  <si>
    <t>от границы с.Хохорск км 13+095</t>
  </si>
  <si>
    <t>до границы с.Тихоновка км 32+521</t>
  </si>
  <si>
    <t>от границы с.Тихоновка км 32+978</t>
  </si>
  <si>
    <t>Бохан-Тихоновка (в границах п.Бохан)</t>
  </si>
  <si>
    <t>п.Бохан</t>
  </si>
  <si>
    <t>до границы п.Бохан км 0+623</t>
  </si>
  <si>
    <t>Бохан-Тихоновка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д.Херетин)</t>
  </si>
  <si>
    <t>д.Херетин</t>
  </si>
  <si>
    <t>Бохан-Свирск (в границах п.Бохан)</t>
  </si>
  <si>
    <t>от дома № 71 по ул.Калинина п.Бохан км 0+000</t>
  </si>
  <si>
    <t>до северо-восточной границы п.Бохан км 0+158</t>
  </si>
  <si>
    <t>Боханский район</t>
  </si>
  <si>
    <t>Ангарский</t>
  </si>
  <si>
    <t>Ангарск-Тальяны</t>
  </si>
  <si>
    <t>до границы Ангарского и Усольского районов                                                                                                                                                                                                        км 36+251</t>
  </si>
  <si>
    <t>Подъезд к з.Ивановка</t>
  </si>
  <si>
    <t>от примыкания к  полосе отвода на км 31 автодороги Ангарск-Тальяны (км 0+024)</t>
  </si>
  <si>
    <t>до перекрестка в границах з.Ивановка км 12+266</t>
  </si>
  <si>
    <t>до границы с Усольским районом км 7+087</t>
  </si>
  <si>
    <t>от границы с Усольским районом км 11+594</t>
  </si>
  <si>
    <t>Подъезд к рп.Мегет</t>
  </si>
  <si>
    <t>до границы рп.Мегет км 2+600</t>
  </si>
  <si>
    <t>Подъезд к с.Одинск</t>
  </si>
  <si>
    <t>от примыкания к полосе отвода на км 1 автодороги Ангарск-Тальяны (км 0+013)</t>
  </si>
  <si>
    <t>до юго-восточной границы с.Одинск км 1+179</t>
  </si>
  <si>
    <t>Подъезд к с.Савватеевка</t>
  </si>
  <si>
    <t>от примыкания к полосе отвода автодороги Ангарск-Тальяны (км 0+000)</t>
  </si>
  <si>
    <t>до северо-восточной границы с.Савватеевка км 19+550</t>
  </si>
  <si>
    <t>Балаганск-Заславская</t>
  </si>
  <si>
    <t>от примыкания к полосе отвода на км 8+033 автодороги Балаганск-Саянск</t>
  </si>
  <si>
    <t>Балаганский</t>
  </si>
  <si>
    <t xml:space="preserve">до границы д.Заславская на км 28+083 </t>
  </si>
  <si>
    <t>Заславская-Шарагай</t>
  </si>
  <si>
    <t>от примыкания к полосе отвода на км 26+393 автодороги Балаганск-Заславская</t>
  </si>
  <si>
    <t>Новая Ида-Тымырей-Казачье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д.Крюкова)</t>
  </si>
  <si>
    <t>д.Крюкова</t>
  </si>
  <si>
    <t>от границы д.Крюкова км 21+892</t>
  </si>
  <si>
    <t>до границы д.Крюкова км 23+782</t>
  </si>
  <si>
    <t>Укыр-Хоргелок-Тачигир</t>
  </si>
  <si>
    <t>от примыкания к ул.Школьная с.Укыр                                                                                                                                                                                                                   км 0+000</t>
  </si>
  <si>
    <t>от границы с.Укыр км 0+411</t>
  </si>
  <si>
    <t>до границы д.Хоргелок км 0+813</t>
  </si>
  <si>
    <t>от границы д.Хоргелок км 2+463</t>
  </si>
  <si>
    <t>до границы д.Тачигир км 3+943</t>
  </si>
  <si>
    <t>Укыр-Хоргелок-Тачигир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с.Укыр)</t>
  </si>
  <si>
    <t>с.Укыр</t>
  </si>
  <si>
    <t>от примыкания к ул.Школьная с.Укыр км 0+000</t>
  </si>
  <si>
    <t>до границы с.Укыр км 0+411</t>
  </si>
  <si>
    <t>Укыр-Хоргелок-Тачигир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д.Хоргелок)</t>
  </si>
  <si>
    <t>д.Хоргелок</t>
  </si>
  <si>
    <t>от границы д.Хоргелок км 0+813</t>
  </si>
  <si>
    <t>до границы д.Хоргелок км 2+463</t>
  </si>
  <si>
    <t>Укыр-Петрограновка</t>
  </si>
  <si>
    <t>до северной границы д.Петрограновка                                                                                                                                                                                                                            км 7+174</t>
  </si>
  <si>
    <t>от границы д.Хоргелок км 0+099</t>
  </si>
  <si>
    <t>до северной границы д.Петрограновка км 7+174</t>
  </si>
  <si>
    <t>Укыр-Петрограновка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д.Хоргелок)</t>
  </si>
  <si>
    <t>от примыкания к полосе отвода на км 2+137 автодороги Укыр-Хоргелок-Тачигир (км 0+009)</t>
  </si>
  <si>
    <t>до границы д.Хоргелок км 0+099</t>
  </si>
  <si>
    <t>Укыр-Лаврентьевская</t>
  </si>
  <si>
    <t>от примыкания к полосе отвода на км 25+471 автодороги Бохан-Тихоновка (км 0+020)</t>
  </si>
  <si>
    <t>до границы д.Лаврентьевская км 2+536</t>
  </si>
  <si>
    <t>Укыр-Усть-Укыр</t>
  </si>
  <si>
    <t>от примыкания к полосе отвода на км 1+062 автодороги Укыр-Хоргелок-Тачигир                                                                                                                                                    (км 0+006)</t>
  </si>
  <si>
    <t>от границы д.Хоргелок км 0+247</t>
  </si>
  <si>
    <t>до границы д.Усть-Укыр км 2+014</t>
  </si>
  <si>
    <t>Укыр-Усть-Укыр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д.Хоргелок)</t>
  </si>
  <si>
    <t>от примыкания к полосе отвода на км 1+062 автодороги Укыр-Хоргелок-Тачигир (км 0+006)</t>
  </si>
  <si>
    <t>до границы д.Хоргелок км 0+247</t>
  </si>
  <si>
    <t xml:space="preserve">до границы с.Бирит на км 2+328 </t>
  </si>
  <si>
    <t>от примыкания к полосе отвода на км 22+788 автодороги Бохан-Тихоновка (км 0+021)</t>
  </si>
  <si>
    <t>от границы Черемховского и Усольского районов км 3+428</t>
  </si>
  <si>
    <t>до границы с.Ользоны км 55+481</t>
  </si>
  <si>
    <t>от примыкания к полосе отвода на км 121+070 автодороги Иркутск-Усть-Ордынский-Жигалово (км 0+046)</t>
  </si>
  <si>
    <t>до границы с.Нагалык км 15+744</t>
  </si>
  <si>
    <t>от границы с.Нагалык км 17+787</t>
  </si>
  <si>
    <t>до границы д.НухуНур км 21+698</t>
  </si>
  <si>
    <t>от границы д.НухуНур км 22+998</t>
  </si>
  <si>
    <t>до границы д.Еленинск км 29+868</t>
  </si>
  <si>
    <t>от границы д.Еленинск км 31+288</t>
  </si>
  <si>
    <t>до границы д.Вершининск км 36+876</t>
  </si>
  <si>
    <t>с.Нагалык</t>
  </si>
  <si>
    <t>от границы с.Нагалык км 15+744</t>
  </si>
  <si>
    <t>до границы с.Нагалык км 17+787</t>
  </si>
  <si>
    <t>д.НухуНур</t>
  </si>
  <si>
    <t>от границы д.НухуНур км 21+698</t>
  </si>
  <si>
    <t>до границы д.НухуНур км 22+998</t>
  </si>
  <si>
    <t>д.Еленинск</t>
  </si>
  <si>
    <t>от границы д.Еленинск км 29+868</t>
  </si>
  <si>
    <t>до границы д.Еленинск км 31+288</t>
  </si>
  <si>
    <t>Ользоны-Кокорина</t>
  </si>
  <si>
    <t>Подъезд к с.Коновалово</t>
  </si>
  <si>
    <t>от примыкания к полосе отвода на км 72+105 автодороги Залари-Жигалово</t>
  </si>
  <si>
    <t xml:space="preserve">до границы с.Коновалово на км 12+963 </t>
  </si>
  <si>
    <t>Подъезд к д.Ташлыкова</t>
  </si>
  <si>
    <t>от примыкания к полосе отвода на км 5+929 автодороги Подъезд к с.Коновалово</t>
  </si>
  <si>
    <t xml:space="preserve">до границы д.Ташлыкова на км 3+735 </t>
  </si>
  <si>
    <t>Тарасовск-Кумарейка</t>
  </si>
  <si>
    <t>от границы д.Тарасовск</t>
  </si>
  <si>
    <t>до границы с.Кумарейка</t>
  </si>
  <si>
    <t>д.Тарасовск</t>
  </si>
  <si>
    <t>до д.Тарсовск на 0+179 км</t>
  </si>
  <si>
    <t>Макаровская-Гречехан-Тыргур</t>
  </si>
  <si>
    <t>от примыкания к полосе отвода на км 23+364 автодороги Буреть-Каменка (км 0+023)</t>
  </si>
  <si>
    <t>до границы з.Гречехан км 5+740</t>
  </si>
  <si>
    <t>от границы з.Гречехан км 7+182</t>
  </si>
  <si>
    <t>до границы д.Тыргур км 8+748</t>
  </si>
  <si>
    <t>Макаровская-Гречехан-Тыргур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з.Гречехан)</t>
  </si>
  <si>
    <t>от границы з.Гречехан км 5+740</t>
  </si>
  <si>
    <t>до границы з.Гречехан км 7+182</t>
  </si>
  <si>
    <t>Крюкова-Ершова</t>
  </si>
  <si>
    <t>от примыкания к полосе отвода на км 24+045 автодороги Новая Ида-Тымирей-Казачье                                                                                                                                         (км 0+022)</t>
  </si>
  <si>
    <t>до границы д.Ершова км 2+950</t>
  </si>
  <si>
    <t>Ижылха-Русиновка</t>
  </si>
  <si>
    <t>от примыкания к полосе отвода на км 13+103 автодороги Бохан-Тихоновка (км 0+022)</t>
  </si>
  <si>
    <t>до границы д.Русиновка км 2+619</t>
  </si>
  <si>
    <t>Александровское-Ключи</t>
  </si>
  <si>
    <t>до границы д.Ключи км 1+918</t>
  </si>
  <si>
    <t>Саянск-Черемшанка</t>
  </si>
  <si>
    <t>д.Черемшанка</t>
  </si>
  <si>
    <t>с.Новочеремхово</t>
  </si>
  <si>
    <t>Залари-Троицк-Черемшанка</t>
  </si>
  <si>
    <t>от ул.Ленина в п.Залари</t>
  </si>
  <si>
    <t>с.Сорты</t>
  </si>
  <si>
    <t>с.Троицк</t>
  </si>
  <si>
    <t>с.Заблагар</t>
  </si>
  <si>
    <t>д.Щербакова</t>
  </si>
  <si>
    <t>с.Мостовка</t>
  </si>
  <si>
    <t>с.Новометелкина</t>
  </si>
  <si>
    <t>Залари-Халярты</t>
  </si>
  <si>
    <t>Муруй-Исаковка</t>
  </si>
  <si>
    <t>д.Муруй</t>
  </si>
  <si>
    <t>Подъезд к д.Муруй</t>
  </si>
  <si>
    <t>Подъезд к уч. Николаевский</t>
  </si>
  <si>
    <t>п.Тыреть</t>
  </si>
  <si>
    <t>Подъезд к уч. Пихтинский</t>
  </si>
  <si>
    <t>уч.Пихтинский</t>
  </si>
  <si>
    <t>Подъезд к с. Илганское</t>
  </si>
  <si>
    <t>Сорты-Мойган-Бабагай-Дмитриевка</t>
  </si>
  <si>
    <t>с.Мойган</t>
  </si>
  <si>
    <t>с.Жизневка</t>
  </si>
  <si>
    <t>Троицк-Моисеевка-Верхний</t>
  </si>
  <si>
    <t>от дома № 81 ул.Ленина в с.Троицк</t>
  </si>
  <si>
    <t>д.Моисеевка</t>
  </si>
  <si>
    <t>с.Благодатное</t>
  </si>
  <si>
    <t>Тыреть-Веренка</t>
  </si>
  <si>
    <t>п.Корсунгай</t>
  </si>
  <si>
    <t>Тыреть-Тагна-Хор-Тагна</t>
  </si>
  <si>
    <t>с.Ханжиново</t>
  </si>
  <si>
    <t>с.Большая Заимка</t>
  </si>
  <si>
    <t>с.Тагна</t>
  </si>
  <si>
    <t>с.Халты</t>
  </si>
  <si>
    <t>с.Холмогой</t>
  </si>
  <si>
    <t>Хор-Тагна-Пихтинский</t>
  </si>
  <si>
    <t>Братский район</t>
  </si>
  <si>
    <t>I</t>
  </si>
  <si>
    <t>Балаганск-Саянск</t>
  </si>
  <si>
    <t>Зиминский</t>
  </si>
  <si>
    <t>Балаганск-Усть-Уда</t>
  </si>
  <si>
    <t>Усть-Удинский</t>
  </si>
  <si>
    <t>до границы р.п.Усть-Уда км 11+351</t>
  </si>
  <si>
    <t>от км 130 «Иркутск-Усть-Ордынский-Жигалово» 
(км 1+070)</t>
  </si>
  <si>
    <t>до границы Баяндаевского (Ольхонского) района 
(км 22+050)</t>
  </si>
  <si>
    <t>Ольхонский</t>
  </si>
  <si>
    <t>Подъезд к ледовой переправе на о.Ольхон</t>
  </si>
  <si>
    <t>от границы землепользования а/д «Баяндай-Еланцы-Хужир» на км 117+610</t>
  </si>
  <si>
    <t>до побережья оз.Байкал в заливе Куркут</t>
  </si>
  <si>
    <t xml:space="preserve">от побережья оз.Байкал в заливе «Иркутская Губа» </t>
  </si>
  <si>
    <t>до границы землепользования а/д «Баяндай-Еланцы-Хужир» на км 135+600м</t>
  </si>
  <si>
    <t>от западной границы г. Бодайбо км 0+000</t>
  </si>
  <si>
    <t>до паромной переправы через р.Витим км 9+951</t>
  </si>
  <si>
    <t>от км 9+951 автодороги Бодайбо-Мама</t>
  </si>
  <si>
    <t>от границы Бодайбинского (Мамско-Чуйского) района км 24+289</t>
  </si>
  <si>
    <t xml:space="preserve">до границы южной границы р.п. Мама км 130+564 </t>
  </si>
  <si>
    <t>от северо-восточной границы 
п. Бохан км 0+000</t>
  </si>
  <si>
    <t>до пристани на р.Ангара 
(с. Каменка) км 33+108</t>
  </si>
  <si>
    <t>от границы г.Братск км 2+230</t>
  </si>
  <si>
    <t>до границы городской черты г.Усть-Илимск км 239+198</t>
  </si>
  <si>
    <t>Братский</t>
  </si>
  <si>
    <t>до границы Братского (Усть-Илимского) района км 73+019</t>
  </si>
  <si>
    <t>Усть-Илимский</t>
  </si>
  <si>
    <t>от границы Братского (Усть-Илимского) района км 73+019</t>
  </si>
  <si>
    <t>«Вилюй» - Ербогачен (автозимник)</t>
  </si>
  <si>
    <t>Катангский</t>
  </si>
  <si>
    <t xml:space="preserve">от примыкания к федеральной дороге «Вилюй» </t>
  </si>
  <si>
    <t xml:space="preserve">до с.Ербогачен </t>
  </si>
  <si>
    <t>Жигалово-Казачинское</t>
  </si>
  <si>
    <t>до км 279+913</t>
  </si>
  <si>
    <t>Жигаловский</t>
  </si>
  <si>
    <t>до км 106+881</t>
  </si>
  <si>
    <t>Казачинско-Ленский</t>
  </si>
  <si>
    <t>от км 186+881</t>
  </si>
  <si>
    <t>Залари-Жигалово</t>
  </si>
  <si>
    <t>от границы земель н.п.Залари</t>
  </si>
  <si>
    <t>до границы Заларинского (Нукутского) района (км 12+760)</t>
  </si>
  <si>
    <t>Нукутский</t>
  </si>
  <si>
    <t>от границы (Заларинского) Нукутского района (км 12+760)</t>
  </si>
  <si>
    <t>до границы Нукутского (Балаганского) района 
(км 63+870)</t>
  </si>
  <si>
    <t>от границы (Нукутского) Балаганского района (км 63+870)</t>
  </si>
  <si>
    <t>до паромной переправы через Братское водохранилище (км 80+045 граница Балаганского (Усть-Удинского) района)</t>
  </si>
  <si>
    <t>от паромной переправы через Братское водохранилище (км 80+045 граница (Балаганского) Усть-Удинского района)</t>
  </si>
  <si>
    <t>до границы Усть-Удинского (Жигаловского) района 
(км 180+509)</t>
  </si>
  <si>
    <t>Иркутский</t>
  </si>
  <si>
    <t>от границы городской черты г.Иркутска (км 0)</t>
  </si>
  <si>
    <t>до границы п.Большое Голоустное (км 114+090)</t>
  </si>
  <si>
    <t>Иркутск-Листвянка</t>
  </si>
  <si>
    <t>от городской черты г.Иркутска</t>
  </si>
  <si>
    <t>до км 0+350 а/д «Подъезд к гостинично-оздоровительному комплексу «Ангарский хутор»</t>
  </si>
  <si>
    <t>Подъезд к аэропорту</t>
  </si>
  <si>
    <t>от границы г.Иркутск (км 0+154)</t>
  </si>
  <si>
    <t>до границы п.Листвянка</t>
  </si>
  <si>
    <t>Иркутск-Оса-Усть-Уда</t>
  </si>
  <si>
    <t>от границы городской черты г.Иркутска км 0+000</t>
  </si>
  <si>
    <t>до примыкания к полосе отвода на км 96+454 автодороги Залари-Жигалово (км 262+083)</t>
  </si>
  <si>
    <t>до границы Иркутского (Боханского) района км 57+018</t>
  </si>
  <si>
    <t>от границы Иркутского (Боханского) района км 57+018</t>
  </si>
  <si>
    <t>до границы Боханского (Осинского) района (км 129+673)</t>
  </si>
  <si>
    <t>от границы (Боханского) Осинского района км 129+673</t>
  </si>
  <si>
    <t>до границы Осинского (Усть-Удинского) района км 214+780</t>
  </si>
  <si>
    <t>от границы (Осинского) Усть-Удинского района км 214+780</t>
  </si>
  <si>
    <t>Иркутск-Усть-Ордынский-Жигалово</t>
  </si>
  <si>
    <t>от км 5 + 685</t>
  </si>
  <si>
    <t>до км 6+292</t>
  </si>
  <si>
    <t>II</t>
  </si>
  <si>
    <t>от км 6+292</t>
  </si>
  <si>
    <t>до границы Иркутского (Эхирит-Булагатского) района (км 48+660)</t>
  </si>
  <si>
    <t>Эхирит-Булагатский</t>
  </si>
  <si>
    <t>от границы (Иркутского) Эхирит-Булагатского района (км 48+660)</t>
  </si>
  <si>
    <t>до п.Усть-Ордынский 
(км 65+250)</t>
  </si>
  <si>
    <t>от км 65+250 автодороги Иркутск-Усть-Ордынский-Жигалова</t>
  </si>
  <si>
    <t>до границы (Эхирит-Булагатского) Баяндаевского района км 103+349</t>
  </si>
  <si>
    <t>от границы (Эхирит-Булагатского) Баяндаевского района км 103+349</t>
  </si>
  <si>
    <t>до границы Баяндаевского (Качугского) района км 185+335</t>
  </si>
  <si>
    <t>Качугский</t>
  </si>
  <si>
    <t>Киренск-Казачинское</t>
  </si>
  <si>
    <t>от 17 км а/д «Усть-Кут-Киренск» (км 0)</t>
  </si>
  <si>
    <t>до границы Киренского (Казачинско-Ленского) района (км 42+000)</t>
  </si>
  <si>
    <t>от границы (Киренского) Казачинско-Ленского района   (км 42+000)</t>
  </si>
  <si>
    <t xml:space="preserve">М-53 (1614 км)-Саянск </t>
  </si>
  <si>
    <t>Западный подъезд к г.Черемхово</t>
  </si>
  <si>
    <t>от примыкания к полосе отвода на км 1736+118 а/д М-53 «Байкал» (км 0+100)</t>
  </si>
  <si>
    <t>до границы полосы отвода ОАО «РЖД» в районе ж/д переезда ст. Жаргон км 5+876</t>
  </si>
  <si>
    <t>Южный подъезд к г.Черемхово</t>
  </si>
  <si>
    <t>от примыкания к полосе отвода на км 1753+812 а/д М-53 «Байкал» (км 0+400)</t>
  </si>
  <si>
    <t>до км 2+543 а/д Южный подъезд к г. Черемхово</t>
  </si>
  <si>
    <t>Подъезд к п.Усть-Ордынский</t>
  </si>
  <si>
    <t>от км 65+340 а/д «Иркутск-Усть-Ордынский-Жигалово»</t>
  </si>
  <si>
    <t>до км 71+924 а/д «Иркутск-Усть-Ордынский-Жигалово»</t>
  </si>
  <si>
    <t>Подъезд к п.Новонукутский</t>
  </si>
  <si>
    <t>от км 25+603 а/д «Залари-Жигалово»</t>
  </si>
  <si>
    <t>до границы п.Новонукутский</t>
  </si>
  <si>
    <t>Седаново-Кодинск</t>
  </si>
  <si>
    <t>от км 19 на юго-запад от п.Седаново (км 0)</t>
  </si>
  <si>
    <t>до границы Чунского района (Красноярского края) 
(км 180+290)</t>
  </si>
  <si>
    <t>до границы Братского (Усть-Илимского) района (км 11+930)</t>
  </si>
  <si>
    <t>от границы (Братского) Усть-Илимского района (км 11+930)</t>
  </si>
  <si>
    <t>до границы Усть-Илимского (Чунского) райна (км 32+645)</t>
  </si>
  <si>
    <t>Чунский</t>
  </si>
  <si>
    <t>от границы (Усть-Илимского) Чунского района (км 32+645)</t>
  </si>
  <si>
    <t>от км 20+095 м. автодороги Холмогой-Романенкино-Каратаево-Мойган</t>
  </si>
  <si>
    <t>до км 21+351 м. автодороги Холмогой-Романенкино-Каратаево-Мойган</t>
  </si>
  <si>
    <t>от км 21+351 м. автодороги Холмогой-Романенкино-Каратаево-Мойган</t>
  </si>
  <si>
    <t>от конца населенного пункта с.Хор-Тагна на 77,754 км автодороги Тыреть-Тагна-Хор-Тагна</t>
  </si>
  <si>
    <t>до км 12+250 м. автодороги Хор-Тагна-Пихтинский</t>
  </si>
  <si>
    <t>до км 6+616 м. автодороги Хор-Тагна-Пихтинский</t>
  </si>
  <si>
    <t>от км 6+616 м. автодороги Хор-Тагна-Пихтинский</t>
  </si>
  <si>
    <t>до км 9+314 м. автодороги Хор-Тагна-Пихтинский</t>
  </si>
  <si>
    <t>от км 9+314 м. автодороги Хор-Тагна-Пихтинский</t>
  </si>
  <si>
    <t>до км 11+342 м. автодороги Хор-Тагна-Пихтинский</t>
  </si>
  <si>
    <t>от км 11+342 м. автодороги Хор-Тагна-Пихтинский</t>
  </si>
  <si>
    <t>Зиминский район</t>
  </si>
  <si>
    <t>с.Филипповск</t>
  </si>
  <si>
    <t xml:space="preserve">Зима-Зулумай </t>
  </si>
  <si>
    <t>Зима-Масляногорск-Верхнеокинский</t>
  </si>
  <si>
    <t>Зима-Услон</t>
  </si>
  <si>
    <t>III</t>
  </si>
  <si>
    <t>с.Буря</t>
  </si>
  <si>
    <t>до границы с.Баяндай км 2+438</t>
  </si>
  <si>
    <t>от границы с.Покровка км 2+438</t>
  </si>
  <si>
    <t>до границы с.Покровка км 4+508</t>
  </si>
  <si>
    <t>Подъезд к д.Улан</t>
  </si>
  <si>
    <t>до границы д.Улан км 0+266</t>
  </si>
  <si>
    <t>Подъезд к с.Горхон</t>
  </si>
  <si>
    <t>Подъезд к д.Тыпхысыр</t>
  </si>
  <si>
    <t>от примыкания к полосе отвода на км 8+478 автодороги Баяндай-Нагалык (км 0+020)</t>
  </si>
  <si>
    <t>до границы д.Тыпхысыр км 3+410</t>
  </si>
  <si>
    <t>Шутхалун-Кайзеран</t>
  </si>
  <si>
    <t>от примыкания к полосе отвода на км 171+565 автодороги Иркутск-Усть-Ордынский-Жигалово                                                                                                                                                                                                                                                        (км 0+020)</t>
  </si>
  <si>
    <t>до границы д.Кайзеран км 4+404</t>
  </si>
  <si>
    <t>Люры-Бахай</t>
  </si>
  <si>
    <t>до км 6+408 автодороги Люры-Бахай</t>
  </si>
  <si>
    <t>от примыкания к полосе отвода на км 32+352 автодороги Половинка-Васильевка-Люры (км 0+021)</t>
  </si>
  <si>
    <t>от примыкания к полосе отвода на км 155+415 автодороги Иркутск-Усть-Ордынский-Жигалово                                                                                                                                                                                   (км 0+046)</t>
  </si>
  <si>
    <t>до примыкания к полосе отвода на км 160+825 автодороги Иркутск-Усть-Ордынский-Жигалово                                                                                                                                                                                   (км 14+667)</t>
  </si>
  <si>
    <t>от примыкания к полосе отвода на км 155+415 автодороги Иркутск-Усть-Ордынский-Жигалово (км 0+046)</t>
  </si>
  <si>
    <t>до границы д.Хандагай км 5+396</t>
  </si>
  <si>
    <t>от границы д.Хандагай км 7+783</t>
  </si>
  <si>
    <t>до примыкания к полосе отвода на км 160+825 автодороги Иркутск-Усть-Ордынский-Жигалово (км 14+667)</t>
  </si>
  <si>
    <t>от примыкания к полосе отвода на км 133+385 автодороги Иркутск-Усть-Ордынский-Жигалово (км 0+025)</t>
  </si>
  <si>
    <t>до границы д.Мельзан км 2+654</t>
  </si>
  <si>
    <t>от км 12+116 м. автодороги Залари-Бажир-Красное Поле-Багантуй</t>
  </si>
  <si>
    <t>до км 12+492 м. автодороги Залари-Бажир-Красное Поле-Багантуй</t>
  </si>
  <si>
    <t>от км 12+492 м. автодороги Залари-Бажир-Красное Поле-Багантуй</t>
  </si>
  <si>
    <t>Залари-Жигалово(граница земель п.Залари)</t>
  </si>
  <si>
    <t>от примыкания к полосе отвода автодороги Залари-Троицк-Черемшанка на 3,000 км</t>
  </si>
  <si>
    <t>до км 8+635 м. автодороги Залари-Новочеремхово-Ремезовский</t>
  </si>
  <si>
    <t>с.Большой Карлук</t>
  </si>
  <si>
    <t>от км 8+635 м. автодороги Залари-Новочеремхово-Ремезовский</t>
  </si>
  <si>
    <t>до км 10+077 м. автодороги Залари-Новочеремхово-Ремезовский</t>
  </si>
  <si>
    <t>от км 10+077 м. автодороги Залари-Новочеремхово-Ремезовский</t>
  </si>
  <si>
    <t>до км 18+337 м. автодороги Залари-Новочеремхово-Ремезовский</t>
  </si>
  <si>
    <t>от км 18+337 м. автодороги Залари-Новочеремхово-Ремезовский</t>
  </si>
  <si>
    <t>до км 19+269 м. автодороги Залари-Новочеремхово-Ремезовский</t>
  </si>
  <si>
    <t>от км 19+269 м. автодороги Залари-Новочеремхово-Ремезовский</t>
  </si>
  <si>
    <t>до км 21+620 м. автодороги Залари-Новочеремхово-Ремезовский</t>
  </si>
  <si>
    <t>с.Бухарова</t>
  </si>
  <si>
    <t>от км 21+620 м. автодороги Залари-Новочеремхово-Ремезовский</t>
  </si>
  <si>
    <t>до км 21+960 м. автодороги Залари-Новочеремхово-Ремезовский</t>
  </si>
  <si>
    <t>от км 21+960 м. автодороги Залари-Новочеремхово-Ремезовский</t>
  </si>
  <si>
    <t>до км 22+939 м. автодороги Залари-Новочеремхово-Ремезовский</t>
  </si>
  <si>
    <t>от км 22+939 м. автодороги Залари-Новочеремхово-Ремезовский</t>
  </si>
  <si>
    <t>до км 23+390 м. автодороги Залари-Новочеремхово-Ремезовский</t>
  </si>
  <si>
    <t>от км 23+390 м. автодороги Залари-Новочеремхово-Ремезовский</t>
  </si>
  <si>
    <t>до км 25+212 м. автодороги Залари-Новочеремхово-Ремезовский</t>
  </si>
  <si>
    <t>до км 0+110 м. автодороги Залари-Троицк-Черемшанка</t>
  </si>
  <si>
    <t>от км 0+110 м. автодороги Залари-Троицк-Черемшанка</t>
  </si>
  <si>
    <t>до км 20+256 м. автодороги Залари-Троицк-Черемшанка</t>
  </si>
  <si>
    <t>от км 20+256 м. автодороги Залари-Троицк-Черемшанка</t>
  </si>
  <si>
    <t>до км 22+021 м. автодороги Залари-Троицк-Черемшанка</t>
  </si>
  <si>
    <t>от км 22+021 м. автодороги Залари-Троицк-Черемшанка</t>
  </si>
  <si>
    <t>до км 26+071 м. автодороги Залари-Троицк-Черемшанка</t>
  </si>
  <si>
    <t>от км 26+071 м. автодороги Залари-Троицк-Черемшанка</t>
  </si>
  <si>
    <t>до км 27+385 м. автодороги Залари-Троицк-Черемшанка</t>
  </si>
  <si>
    <t>от км 27+385 м. автодороги Залари-Троицк-Черемшанка</t>
  </si>
  <si>
    <t>до км 37+531 м. автодороги Залари-Троицк-Черемшанка</t>
  </si>
  <si>
    <t>от км 37+531 м. автодороги Залари-Троицк-Черемшанка</t>
  </si>
  <si>
    <t>до км 39+390 м. автодороги Залари-Троицк-Черемшанка</t>
  </si>
  <si>
    <t>от км 39+390 м. автодороги Залари-Троицк-Черемшанка</t>
  </si>
  <si>
    <t>до км 42+311 м. автодороги Залари-Троицк-Черемшанка</t>
  </si>
  <si>
    <t>от км 42+311 м. автодороги Залари-Троицк-Черемшанка</t>
  </si>
  <si>
    <t>до км 43+941 м. автодороги Залари-Троицк-Черемшанка</t>
  </si>
  <si>
    <t>от км 43+941 м. автодороги Залари-Троицк-Черемшанка</t>
  </si>
  <si>
    <t>до км 53+171 м. автодороги Залари-Троицк-Черемшанка</t>
  </si>
  <si>
    <t>от км 53+171 м. автодороги Залари-Троицк-Черемшанка</t>
  </si>
  <si>
    <t>до км 53+777 м. автодороги Залари-Троицк-Черемшанка</t>
  </si>
  <si>
    <t>от км 53+777 м. автодороги Залари-Троицк-Черемшанка</t>
  </si>
  <si>
    <t>до км 73+243 м. автодороги Залари-Троицк-Черемшанка</t>
  </si>
  <si>
    <t>от км 73+243 м. автодороги Залари-Троицк-Черемшанка</t>
  </si>
  <si>
    <t>до км 73+974 м. автодороги Залари-Троицк-Черемшанка</t>
  </si>
  <si>
    <t>от км 73+974 м. автодороги Залари-Троицк-Черемшанка</t>
  </si>
  <si>
    <t>до км 80+201 м. автодороги Залари-Троицк-Черемшанка</t>
  </si>
  <si>
    <t>от примыкания к полосе отвода на 0 км автодороги Залари-Жигалово</t>
  </si>
  <si>
    <t>до км 11+856 м. автодороги Залари-Халярты</t>
  </si>
  <si>
    <t>до км 1+314 м. автодороги Залари-Халярты</t>
  </si>
  <si>
    <t>от км 1+314 м. автодороги Залари-Халярты</t>
  </si>
  <si>
    <t>Мойган-Мягчинск-Кирхай</t>
  </si>
  <si>
    <t>от примыкания к полосе отвода автодороги Сорты-Мойган-Бабагай-Дмитриевка на 19,716 км</t>
  </si>
  <si>
    <t>до км 4+346 м. автодороги Мойган-Мягчинский-Кирхай</t>
  </si>
  <si>
    <t>до км 1+635 м. автодороги Мойган-Мягчинский-Кирхай</t>
  </si>
  <si>
    <t>от км 2+371 м. автодороги Мойган-Мягчинский-Кирхай</t>
  </si>
  <si>
    <t>от примыкания к полосе отвода автодороги Подъезд к д.Муруй на 1,780 км</t>
  </si>
  <si>
    <t xml:space="preserve">до км 0+219 м. автодороги Муруй-Исаковка </t>
  </si>
  <si>
    <t>от км 0+219 м. автодороги Муруй-Исаковка</t>
  </si>
  <si>
    <t>до км 11+970 м. автодороги Муруй-Исаковка</t>
  </si>
  <si>
    <t>Подъезд к д.Минеево</t>
  </si>
  <si>
    <t>от примыкания к полосе отвода автодороги Залари-Новочеремхово-Ремезовский на 3,000 км</t>
  </si>
  <si>
    <t>до км 2+445 м. автодороги Подъезд к д.Минеево</t>
  </si>
  <si>
    <t>от примыкания к полосе отвода автодороги Сорты-Мойган-Бабагай-Дмитриевка на 41,815 км</t>
  </si>
  <si>
    <t>до км 3+016 м. автодороги Подъезд к д.Муруй</t>
  </si>
  <si>
    <t>до км 0+810 м. автодороги Подъезд к д.Муруй</t>
  </si>
  <si>
    <t>от км 2+872 м. автодороги Подъезд к д.Муруй</t>
  </si>
  <si>
    <t>от примыкания к полосе отвода автодороги Тыреть-Тагна-Хор-Тагна на 16,400 км</t>
  </si>
  <si>
    <t>до км 3+821 м. автодороги Подъезд к уч.Николаевский</t>
  </si>
  <si>
    <t xml:space="preserve">Подъезд к р.п.Тыреть </t>
  </si>
  <si>
    <t>от примыкания к полосе отвода федеральной автодороги «Новосибирск-Иркутск» на 1661,120 км</t>
  </si>
  <si>
    <t>до км 1+408 м. автодороги Подъезд к п.Тыреть</t>
  </si>
  <si>
    <t>от примыкания к полосе отвода автодороги Залари-Троицк-Черемшанка на 56,927 км</t>
  </si>
  <si>
    <t>до км 9+639 м. автодороги Подъезд к уч.Пихтинский</t>
  </si>
  <si>
    <t>от примыкания к полосе отвода автодороги Залари-Троицк-Черемшанка на 2,507 км – по нижней улице, от км 2+639 м – по верхней улице</t>
  </si>
  <si>
    <t>до км 1+772 м – по нижней улице; до км 2+889 м - по верхней улице</t>
  </si>
  <si>
    <t>от примыкания к полосе отвода автодороги «Залари-Троицк-Черемшанка» на 20,453 км</t>
  </si>
  <si>
    <t>до км 0+648 м. автодороги Сорты-Мойган-Бабагай-Дмитриевка</t>
  </si>
  <si>
    <t>от км 0+648 м. автодороги Сорты-Мойган-Бабагай-Дмитриевка</t>
  </si>
  <si>
    <t>до км 15+529 м. автодороги Сорты-Мойган-Бабагай-Дмитриевка</t>
  </si>
  <si>
    <t>от км 15+529 м. автодороги Сорты-Мойган-Бабагай-Дмитриевка</t>
  </si>
  <si>
    <t>до км 16+913 м. автодороги Сорты-Мойган-Бабагай-Дмитриевка</t>
  </si>
  <si>
    <t>от км 16+913 м. автодороги Сорты-Мойган-Бабагай-Дмитриевка</t>
  </si>
  <si>
    <t>до км 26+732 м. автодороги Сорты-Мойган-Бабагай-Дмитриевка</t>
  </si>
  <si>
    <t>от км 26+732 м. автодороги Сорты-Мойган-Бабагай-Дмитриевка</t>
  </si>
  <si>
    <t>до км 28+510 м. автодороги Сорты-Мойган-Бабагай-Дмитриевка</t>
  </si>
  <si>
    <t>от км 28+510 м. автодороги Сорты-Мойган-Бабагай-Дмитриевка</t>
  </si>
  <si>
    <t>до км 31+594 м. автодороги Сорты-Мойган-Бабагай-Дмитриевка</t>
  </si>
  <si>
    <t>от км 31+594 м. автодороги Сорты-Мойган-Бабагай-Дмитриевка</t>
  </si>
  <si>
    <t>до км 33+611 м. автодороги Сорты-Мойган-Бабагай-Дмитриевка</t>
  </si>
  <si>
    <t>от км 33+611 м. автодороги Сорты-Мойган-Бабагай-Дмитриевка</t>
  </si>
  <si>
    <t>до км 41+737 м. автодороги Сорты-Мойган-Бабагай-Дмитриевка</t>
  </si>
  <si>
    <t>от км 41+737 м. автодороги Сорты-Мойган-Бабагай-Дмитриевка</t>
  </si>
  <si>
    <t>до км 41+853 м. автодороги Сорты-Мойган-Бабагай-Дмитриевка</t>
  </si>
  <si>
    <t>от км 41+853 м. автодороги Сорты-Мойган-Бабагай-Дмитриевка</t>
  </si>
  <si>
    <t>до км 47+477 м. автодороги Сорты-Мойган-Бабагай-Дмитриевка</t>
  </si>
  <si>
    <t>Сорты-Шабалино-Большая Заимка</t>
  </si>
  <si>
    <t>от примыкания к полосе отвода автодороги Залари-Троицк-Черемшанка на 23,170 км</t>
  </si>
  <si>
    <t>до км 4+604 м. автодороги Сорты-Шабалино-Большая Заимка</t>
  </si>
  <si>
    <t>с.Шабалино</t>
  </si>
  <si>
    <t>от км 4+604 м. автодороги Сорты-Шабалино-Большая Заимка</t>
  </si>
  <si>
    <t>до км 5+352 м. автодороги Сорты-Шабалино-Большая Заимка</t>
  </si>
  <si>
    <t>от км 5+352 м. автодороги Сорты-Шабалино-Большая Заимка</t>
  </si>
  <si>
    <t>до км 8+534 м. автодороги Сорты-Шабалино-Большая Заимка</t>
  </si>
  <si>
    <t>Троицк-Замазчиково</t>
  </si>
  <si>
    <t>от примыкания к полосе отвода Залари-Троицк-Черемшанка на 25,000 км</t>
  </si>
  <si>
    <t>до км 1+126 м. автодороги Троицк-Замазчикова</t>
  </si>
  <si>
    <t>до км 24+590 м. автодороги Троицк-Моисеевка-Верхний</t>
  </si>
  <si>
    <t>до км 0+140 м. автодороги Троицк-Моисеевка-Верхний</t>
  </si>
  <si>
    <t>от км 0+140 м. автодороги Троицк-Моисеевка-Верхний</t>
  </si>
  <si>
    <t>до км 10+348 м. автодороги Троицк-Моисеевка-Верхний</t>
  </si>
  <si>
    <t>от км 10+348 м. автодороги Троицк-Моисеевка-Верхний</t>
  </si>
  <si>
    <t>до км 13+318 м. автодороги Троицк-Моисеевка-Верхний</t>
  </si>
  <si>
    <t>от км 13+318 м. автодороги Троицк-Моисеевка-Верхний</t>
  </si>
  <si>
    <t>до км 15+864 м. автодороги Троицк-Моисеевка-Верхний</t>
  </si>
  <si>
    <t>от км 15+864 м. автодороги Троицк-Моисеевка-Верхний</t>
  </si>
  <si>
    <t>до км 16+559 м. автодороги Троицк-Моисеевка-Верхний</t>
  </si>
  <si>
    <t>от км 16+559 м. автодороги Троицк-Моисеевка-Верхний</t>
  </si>
  <si>
    <t>до км 20+118 м. автодороги Троицк-Моисеевка-Верхний</t>
  </si>
  <si>
    <t>от км 22+512 м. автодороги Троицк-Моисеевка-Верхний</t>
  </si>
  <si>
    <t>до км 23+052 м. автодороги Троицк-Моисеевка-Верхний</t>
  </si>
  <si>
    <t>от км 23+052 м. автодороги Троицк-Моисеевка-Верхний</t>
  </si>
  <si>
    <t>от примыкания к полосе отвода автодороги Тыреть-Тагна-Хор-Тагна на 5,060 км</t>
  </si>
  <si>
    <t>Подъезд к д.Одиса</t>
  </si>
  <si>
    <t>от примыкания к полосе отвода на км 5+559 автодороги Балаганск-Саянск</t>
  </si>
  <si>
    <t>Апхульта-Тыргетуй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д.Нельхай)</t>
  </si>
  <si>
    <t>д.Нельхай</t>
  </si>
  <si>
    <t>от границы д.Нельхай км 2+507</t>
  </si>
  <si>
    <t>до границы д.Нельхай км 3+342</t>
  </si>
  <si>
    <t>до границы Аларского и Черемховского районов                                                                                                                                                                                                                              км 32+758</t>
  </si>
  <si>
    <t>от границы с.Табарсук км 1+078</t>
  </si>
  <si>
    <t>до границы д.Дута км 4+647</t>
  </si>
  <si>
    <t>от границы д.Дута км 4+999</t>
  </si>
  <si>
    <t>до границы д.Хуруй км 8+941</t>
  </si>
  <si>
    <t>от границы д.Хуруй км 10+113</t>
  </si>
  <si>
    <t>до границы с.Апхульта км 17+585</t>
  </si>
  <si>
    <t>от границы с.Апхульта км 19+254</t>
  </si>
  <si>
    <t>до границы д.Кербулак км 26+885</t>
  </si>
  <si>
    <t>от границы д.Кербулак км 28+077</t>
  </si>
  <si>
    <t>Табарсук-Апхульта-Белобородова                                                                                                                                                                                                                             (в границах с.Табарсук)</t>
  </si>
  <si>
    <t>Шульгина-Корховская-Занина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д.Корховская)</t>
  </si>
  <si>
    <t>до границы д.Кундулун км 1+857</t>
  </si>
  <si>
    <t>от границы д.Херетин км 0+623</t>
  </si>
  <si>
    <t>до границы д.Херетин км 1+078</t>
  </si>
  <si>
    <t>Бохан-Тихоновка (в границах д.Шунта)</t>
  </si>
  <si>
    <t>д.Шунта</t>
  </si>
  <si>
    <t>от границы д.Шунта км 2+822</t>
  </si>
  <si>
    <t>до границы д.Шунта км 3+276</t>
  </si>
  <si>
    <t>Бохан-Тихоновка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д.Харатирген)</t>
  </si>
  <si>
    <t>д.Харатирген</t>
  </si>
  <si>
    <t>от границы д.Харатирген км 5+220</t>
  </si>
  <si>
    <t>до границы д.Харатирген км 7+011</t>
  </si>
  <si>
    <t>Бохан-Тихоновка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с.Хохорск)</t>
  </si>
  <si>
    <t>с.Хохорск</t>
  </si>
  <si>
    <t>от границы с.Хохорск км 8+387</t>
  </si>
  <si>
    <t>до границы с.Хохорск км 13+095</t>
  </si>
  <si>
    <t>Бохан-Тихоновка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с.Тихоновка)</t>
  </si>
  <si>
    <t>с.Тихоновка</t>
  </si>
  <si>
    <t>от границы с.Тихоновка км 32+521</t>
  </si>
  <si>
    <t>до границы с.Тихоновка км 32+978</t>
  </si>
  <si>
    <t>Бохан-Середкино</t>
  </si>
  <si>
    <t>от примыкания к полосе отвода на км 18+630 автодороги Бохан-Свирск (км 0+029)</t>
  </si>
  <si>
    <t>от примыкания к полосе отвода на км 18+472 втодороги Бохан-Свирск (км 0+029)</t>
  </si>
  <si>
    <t>до границы с.Казачье км 18+485</t>
  </si>
  <si>
    <t>от границы с.Казачье км 18+876</t>
  </si>
  <si>
    <t>до границы д.Середкино км 34+338</t>
  </si>
  <si>
    <t>Бохан-Середкино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с.Казачье)</t>
  </si>
  <si>
    <t>с.Казачье</t>
  </si>
  <si>
    <t>от границы с.Казачье км 18+485</t>
  </si>
  <si>
    <t>до границы с.Казачье км 18+876</t>
  </si>
  <si>
    <t>Тараса-Буреть</t>
  </si>
  <si>
    <t>от примыкания к полосе отвода на км 104+323 автодороги Иркутск-Оса-Усть-Уда (км 0+077)</t>
  </si>
  <si>
    <t>от границы с.Тараса км 2+769</t>
  </si>
  <si>
    <t>до границы д.Шарагун км 20+144</t>
  </si>
  <si>
    <t>от границы д.Шарагун км 20+934</t>
  </si>
  <si>
    <t>до границы с.Буреть км 28+865</t>
  </si>
  <si>
    <t>Тараса-Буреть (в границах с.Тараса)</t>
  </si>
  <si>
    <t>с.Тараса</t>
  </si>
  <si>
    <t>до границы с.Тараса км 2+769</t>
  </si>
  <si>
    <t>Тараса-Буреть (в границах д.Шарагун)</t>
  </si>
  <si>
    <t>д.Шарагун</t>
  </si>
  <si>
    <t>от границы д.Шарагун км 20+144</t>
  </si>
  <si>
    <t>до границы д.Шарагун км 20+934</t>
  </si>
  <si>
    <t>Олонки-Шарагун</t>
  </si>
  <si>
    <t>от примыкания к полосе отвода на км 1+608 автодороги Подъезд к с.Олонки (км 0+010)</t>
  </si>
  <si>
    <t>от границы с.Олонки км 2+920</t>
  </si>
  <si>
    <t>до границы д.Шарагун км 23+962</t>
  </si>
  <si>
    <t>Олонки-Шарагун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с.Олонки)</t>
  </si>
  <si>
    <t>с.Олонки</t>
  </si>
  <si>
    <t>до границы с.Олонки км 2+920</t>
  </si>
  <si>
    <t>Александровское-Усолье-Жилкино</t>
  </si>
  <si>
    <t>от примыкания к полосе отвода на км 4+201 автодороги Подъезд к с.Александровское                                                                                                                                                                                                                                                                                                                                                                   (км 0+007)</t>
  </si>
  <si>
    <t>до границы с.Александровское км 0+879  (12+172)</t>
  </si>
  <si>
    <t>от границы с.Александровское км 2+483</t>
  </si>
  <si>
    <t>до границы д.Усолье-Жилкино км 12+172</t>
  </si>
  <si>
    <t>Александровское-Усолье-Жилкино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с.Александровское)</t>
  </si>
  <si>
    <t>с.Александровское</t>
  </si>
  <si>
    <t>от границы с.Александровское км 0+879</t>
  </si>
  <si>
    <t>до границы с.Александровское км 2+483</t>
  </si>
  <si>
    <t>Тихоновка-Вершина</t>
  </si>
  <si>
    <t>от примыкания к полосе отвода на км 65+948 автодороги Усть-Ордынский-Оса (км 0+023)</t>
  </si>
  <si>
    <t>Донская-Картыгей</t>
  </si>
  <si>
    <t>от примыкания к полосе отвода на км 29+667 автодороги Бохан-Середкино (км 0+028)</t>
  </si>
  <si>
    <t>до границы д.Донская км 0+285</t>
  </si>
  <si>
    <t xml:space="preserve">до границы д.Одиса на км 0+778  </t>
  </si>
  <si>
    <t>Подъезд к д.Тарасовск</t>
  </si>
  <si>
    <t>от примыкания к полосе отвода на км 12+665 автодороги Заславская-Шарагай</t>
  </si>
  <si>
    <t>до границы д.Тарасовск на км 4+934</t>
  </si>
  <si>
    <t>Подъезд к с.Бирит</t>
  </si>
  <si>
    <t>от примыкания к полосе отвода на км 7+053 автодороги Балаганск-Заславская</t>
  </si>
  <si>
    <t>Идеал-Заречное-Малолучинск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с.Идеал)</t>
  </si>
  <si>
    <t>с.Идеал</t>
  </si>
  <si>
    <t>до границы с.Идеал км 0+349</t>
  </si>
  <si>
    <t>Идеал-Заречное-Малолучинск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д.Заречное)</t>
  </si>
  <si>
    <t>д.Заречное</t>
  </si>
  <si>
    <t>от границы д.Заречное км 2+915</t>
  </si>
  <si>
    <t>до границы д.Заречное км 4+522</t>
  </si>
  <si>
    <t>от примыкания к полосе отвода на км 29+613 автодороги Кутулик-Аларь-Ныгда (км 0+021)</t>
  </si>
  <si>
    <t>до границы д.Хигинская км 0+490</t>
  </si>
  <si>
    <t>от границы д.Кирюшина км 4+326</t>
  </si>
  <si>
    <t>Подъезд к д.Егоровская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д.Кербулак)</t>
  </si>
  <si>
    <t>д.Кербулак</t>
  </si>
  <si>
    <t>от примыкания к полосе отвода на км 27+267 автодороги Табарсук-Апхульта-Белобородова                                                                                                                               (км 0+011)</t>
  </si>
  <si>
    <t>до границы д.Кербулак км 0+140</t>
  </si>
  <si>
    <t>от примыкания к полосе отвода на км 20+278 автодороги Олонки-Шарагун (км 0+022)</t>
  </si>
  <si>
    <t>до северной границы д.Красная Буреть км 1+802</t>
  </si>
  <si>
    <t xml:space="preserve">Новая Ида-Тымырей-Казачье                                                                                                                                                                                                         </t>
  </si>
  <si>
    <t>от примыкания к полосе отвода на км 6+684 автодороги Бохан-Свирск (км 0+027)</t>
  </si>
  <si>
    <t>до примыкания к полосе отвода на км 16+412 автодороги Бохан-Середкино (км 26+468)</t>
  </si>
  <si>
    <t>от границы с.Новая Ида км 0+437</t>
  </si>
  <si>
    <t>до границы д.Гречехон км 6+917</t>
  </si>
  <si>
    <t>от границы д.Гречехон км 8+530</t>
  </si>
  <si>
    <t>до границы д.Крюкова км 21+892</t>
  </si>
  <si>
    <t>от границы д.Крюкова км 23+782</t>
  </si>
  <si>
    <t>Новая Ида-Тымырей-Казачье                                                                                                                                                     (в границах с.Новая Ида)</t>
  </si>
  <si>
    <t>с.Новая Ида</t>
  </si>
  <si>
    <t>до границы с.Новая Ида км 0+437</t>
  </si>
  <si>
    <t>Новая Ида-Тымырей-Казачье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д.Гречехон)</t>
  </si>
  <si>
    <t>д.Гречехон</t>
  </si>
  <si>
    <t xml:space="preserve">от границы д.Гречехон км 6+917 </t>
  </si>
  <si>
    <t>до границы д.Гречехон км 8+530</t>
  </si>
  <si>
    <t>Забитуй-Иванова-Кутулик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п.Забитуй)</t>
  </si>
  <si>
    <t>до границы п.Забитуй км 0+471</t>
  </si>
  <si>
    <t>Забитуй-Иванова-Кутулик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д.Иванова)</t>
  </si>
  <si>
    <t>д.Иванова</t>
  </si>
  <si>
    <t>от границы д.Иванова км 4+981</t>
  </si>
  <si>
    <t>до границы д.Иванова км 6+489</t>
  </si>
  <si>
    <t>от примыкания к полосе отвода на км 20+471 автодороги Кутулик-Аляты (км 0+009)</t>
  </si>
  <si>
    <t>до примыкания к полосе отвода на км 27+634 автодороги Кутулик-Аляты (км 20+498)</t>
  </si>
  <si>
    <t>от границы с.Зоны км 0+910</t>
  </si>
  <si>
    <t>до границы д.Шастина км 5+205</t>
  </si>
  <si>
    <t>от границы д.Шастина км 6+249</t>
  </si>
  <si>
    <t>до границы д.Бурятская км 8+724</t>
  </si>
  <si>
    <t>от границы д.Бурятская км 10+834</t>
  </si>
  <si>
    <t>до границы д.Вершина км 16+967</t>
  </si>
  <si>
    <t>от границы д.Вершина км 19+004</t>
  </si>
  <si>
    <t>Зоны-Шастина-Вершина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с.Зоны)</t>
  </si>
  <si>
    <t>с.Зоны</t>
  </si>
  <si>
    <t>до границы с.Зоны км 0+910</t>
  </si>
  <si>
    <t>Зоны-Шастина-Вершина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д.Шастина)</t>
  </si>
  <si>
    <t>д.Шастина</t>
  </si>
  <si>
    <t>от границы д.Шастина км 5+205</t>
  </si>
  <si>
    <t>до границы д.Шастина км 6+249</t>
  </si>
  <si>
    <t>Зоны-Шастина-Вершина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д.Бурятская)</t>
  </si>
  <si>
    <t>д.Бурятская</t>
  </si>
  <si>
    <t>от границы д.Бурятская км 8+724</t>
  </si>
  <si>
    <t>до границы д.Бурятская км 10+834</t>
  </si>
  <si>
    <t>3км а/д Оек-Ревякина-Усть-Ордынский (в границах района)</t>
  </si>
  <si>
    <t>д.Коты</t>
  </si>
  <si>
    <t>Подъезд к д.Сосновый Бор</t>
  </si>
  <si>
    <t>д.Сосновый Бор</t>
  </si>
  <si>
    <t>от границы д.Куркат км 0+683</t>
  </si>
  <si>
    <t>до границы д.Кукунур км 5+787</t>
  </si>
  <si>
    <t>Куркат-Кукунур (в границах д.Куркат)</t>
  </si>
  <si>
    <t>от примыкания к ул.Центральная д.Куркат км 0+000</t>
  </si>
  <si>
    <t>до границы д.Куркат км 0+683</t>
  </si>
  <si>
    <t>от дома № 14 по ул.Матросова п.Кутулик км 0+000</t>
  </si>
  <si>
    <t>Район, населенный пункт</t>
  </si>
  <si>
    <t>с.Табарсук</t>
  </si>
  <si>
    <t>В том числе по категориям</t>
  </si>
  <si>
    <t>протяженность</t>
  </si>
  <si>
    <t>категория</t>
  </si>
  <si>
    <t>от примыкания к полосе отвода на км 37+666 автодороги Кутулик-Бахтай-Хадахан (км 0+011)</t>
  </si>
  <si>
    <t>до границы п.Ангарский км 6+995</t>
  </si>
  <si>
    <t>от примыкания к полосе отвода на км 2+889 автодороги Табарсук-Апхульта-Белобородова                                                                                                                                 (км 0+022)</t>
  </si>
  <si>
    <t>до границы д.Маньково км 1+388</t>
  </si>
  <si>
    <t>Каменка-Склянка-Гречехан</t>
  </si>
  <si>
    <t>от примыкания к полосе отвода на км 30+335 автодороги Буреть-Каменка (км 0+029)</t>
  </si>
  <si>
    <t>до примыкания к полосе отвода на км 5+833 автодороги Макаровская-Гречехан-Тыргур                                                                                                                                 (км 10+206)</t>
  </si>
  <si>
    <t>от границы с.Каменка км 0+530</t>
  </si>
  <si>
    <t>до границы з.Склянка км 4+765</t>
  </si>
  <si>
    <t>от границы з.Склянка км 5+043</t>
  </si>
  <si>
    <t>до границы з.Гречехан км 10+029</t>
  </si>
  <si>
    <t>Каменка-Склянка-Гречехан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с.Каменка)</t>
  </si>
  <si>
    <t>с.Каменка</t>
  </si>
  <si>
    <t>от примыкания к полосе отвода на км 30+177 втодороги Бохан-Свирск (км 0+029)</t>
  </si>
  <si>
    <t>до границы с.Каменка км 0+530</t>
  </si>
  <si>
    <t>Каменка-Склянка-Гречехан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з.Склянка)</t>
  </si>
  <si>
    <t>з.Склянка</t>
  </si>
  <si>
    <t>от границы з.Склянка км 4+765</t>
  </si>
  <si>
    <t>до границы з.Склянка км 5+043</t>
  </si>
  <si>
    <t>Каменка-Склянка-Гречехан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з.Гречехан)</t>
  </si>
  <si>
    <t>з.Гречехан</t>
  </si>
  <si>
    <t>от границы з.Гречехан км 10+029</t>
  </si>
  <si>
    <t>Подъезд к д.Шелемина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д.Малый Кутулик)</t>
  </si>
  <si>
    <t>д.Малый Кутулик</t>
  </si>
  <si>
    <t>от границы д.Малый Кутулик км 1+381</t>
  </si>
  <si>
    <t>до границы д.Малый Кутулик км 2+620</t>
  </si>
  <si>
    <t>Маниловская-Шаховская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д.Маниловская)</t>
  </si>
  <si>
    <t>д.Маниловская</t>
  </si>
  <si>
    <t>до границы д.Маниловская км 1+992</t>
  </si>
  <si>
    <t>IV/V</t>
  </si>
  <si>
    <t>от примыкания к полосе отвода на км 40+713 автодороги Кутулик-Аларь-Ныгда (км 0+020)</t>
  </si>
  <si>
    <t>до примыкания к полосе отвода на км 2+277 автодороги Куркат-Кукунур (км 11+513)</t>
  </si>
  <si>
    <t>от границы п. Кутулик км 2+039</t>
  </si>
  <si>
    <t>до полосы отвода железной дороги км 5+029</t>
  </si>
  <si>
    <t>от примыкания к полосе отвода на км 25+465 автодороги Кутулик-Аларь-Ныгда (км 0+011)</t>
  </si>
  <si>
    <t>от границы с.Идеал км 0+760</t>
  </si>
  <si>
    <t>до границы д.Аршан км 4+628</t>
  </si>
  <si>
    <t>Подъезд к д.Аршан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с.Идеал)</t>
  </si>
  <si>
    <t>до границы с.Идеал км 0+760</t>
  </si>
  <si>
    <t>Буреть-Каменка</t>
  </si>
  <si>
    <t>от примыкания к полосе отвода на км 29+649 автодороги Тараса-Буреть (км 0+007)</t>
  </si>
  <si>
    <t>до примыкания к полосе отвода на км 31+604 автодороги Бохан-Свирск (км 21+119)</t>
  </si>
  <si>
    <t>Каменка-Угольная</t>
  </si>
  <si>
    <t>от примыкания к полосе отвода на км 26+662 автодороги Бохан-Свирск (км 0+027)</t>
  </si>
  <si>
    <t>до границы д.Угольная км 4+109</t>
  </si>
  <si>
    <t>Подъезд к д.Хандагай</t>
  </si>
  <si>
    <t>от примыкания к полосе отвода на км 11+554 автодороги Бохан-Свирск (км 0+020)</t>
  </si>
  <si>
    <t>до примыкания к ул.Комсомольская д.Хандагай км 1+634</t>
  </si>
  <si>
    <t>Алужино-Наумовка-Ользоны</t>
  </si>
  <si>
    <t>от границы Эхирит-Булагатского и Баяндаевского районов км 29+861</t>
  </si>
  <si>
    <t>до примыкания к полосе отвода на км 105+415 автодороги Иркутск-Усть-Ордынский-Жигалово                                                                          (км 58+586)</t>
  </si>
  <si>
    <t>до границы д.Наумовка км 30+368</t>
  </si>
  <si>
    <t>от границы д.Наумовка км 31+414</t>
  </si>
  <si>
    <t>до границы д.Загатуй км 43+463</t>
  </si>
  <si>
    <t>от границы д.Загатуй км 46+259</t>
  </si>
  <si>
    <t>до границы с.Ользоны км 54+083</t>
  </si>
  <si>
    <t>от границы с.Ользоны км 55+481</t>
  </si>
  <si>
    <t>до примыкания к полосе отвода на км 105+415 автодороги Иркутск-Усть-Ордынский-Жигалово                                                                        (км 55+766)</t>
  </si>
  <si>
    <t>д.Наумовка</t>
  </si>
  <si>
    <t>от границы д.Наумовка км 30+368</t>
  </si>
  <si>
    <t>до границы д.Наумовка км 31+414</t>
  </si>
  <si>
    <t>д.Загатуй</t>
  </si>
  <si>
    <t>от границы д.Загатуй км 43+463</t>
  </si>
  <si>
    <t>до границы д.Загатуй км 46+259</t>
  </si>
  <si>
    <t>с.Ользоны</t>
  </si>
  <si>
    <t>от границы с.Ользоны км 54+083</t>
  </si>
  <si>
    <t>до границы с.Кривошапкино на км 2+454 автодороги Подъезд к с.Кривошапкино</t>
  </si>
  <si>
    <t>от границы г.Киренск на км 0+783 автодороги Подъезд к д.Кривошапкино</t>
  </si>
  <si>
    <t>Подъезд к д.Сполошино</t>
  </si>
  <si>
    <t>от примыкания  на км 103+265 к автодороге Киренск-Орлова</t>
  </si>
  <si>
    <t>до 0+789 км автодороги Подъезд к д.Сполошино</t>
  </si>
  <si>
    <t>Подъезд к д.Хабарова</t>
  </si>
  <si>
    <t>от км 0+000 автодороги Подъезд к д.Хабарова</t>
  </si>
  <si>
    <t>до границы д.Хабарова на км 0+824 автодороги Подъезд к д.Хабарова</t>
  </si>
  <si>
    <t>Подъезд к р.п.Алексеевск</t>
  </si>
  <si>
    <t>от примыкания  на км 16+787 к автодороге Киренск-Орлово</t>
  </si>
  <si>
    <t>до границы р.п.Алексеевск на км 3+270 автодороги Подъезд к р.п.Алексеевск</t>
  </si>
  <si>
    <t>Подъезд к с.Усть-Киренга</t>
  </si>
  <si>
    <t>от примыкания на км 46+000 к автодороге Усть-Кут-Киренск</t>
  </si>
  <si>
    <t>до границы с.Усть – Киренга на км 19+566 автодороги Подъезд к д.Усть-Киренга</t>
  </si>
  <si>
    <t>от границы с. Чечуйск  на км 0+000 автодороги Чечуйск-Подволошино</t>
  </si>
  <si>
    <t xml:space="preserve">до 25+494 км автодороги д.Чечуйск-Подволошино
</t>
  </si>
  <si>
    <t>Куйтунский район</t>
  </si>
  <si>
    <t>д.Станица 3-я</t>
  </si>
  <si>
    <t>Куйтун-Барлук-Мингатуй</t>
  </si>
  <si>
    <t>Куйтун-Ключи-Андрюшино</t>
  </si>
  <si>
    <t>Куйтун-Уян-Новая Када</t>
  </si>
  <si>
    <t>Кундуй-Каразей</t>
  </si>
  <si>
    <t>Тулюшка-Каразей-Таган</t>
  </si>
  <si>
    <t>от примыкания к полосе отвода на км 105+415 автодороги Иркутск-Усть-Ордынский-Жигалово                                                                                                                            (км 0+088)</t>
  </si>
  <si>
    <t xml:space="preserve">IV                         </t>
  </si>
  <si>
    <t>до границы д.Кокорина км 17+253</t>
  </si>
  <si>
    <t>от примыкания к полосе отвода на км 155+592 автодороги Иркутск-Усть-Ордынский-Жигалово                                                                                                                            (км 0+065)</t>
  </si>
  <si>
    <t>до границы с.Байша км 27+330</t>
  </si>
  <si>
    <t>Байша-Нагатай</t>
  </si>
  <si>
    <t>до границы д.Нагатай км 15+273</t>
  </si>
  <si>
    <t>до границы д.Малан км 12+225</t>
  </si>
  <si>
    <t>от границы д.Малан км 12+644</t>
  </si>
  <si>
    <t>д.Малан</t>
  </si>
  <si>
    <t>от границы д.Малан км 12+225</t>
  </si>
  <si>
    <t>до границы д.Малан км 12+644</t>
  </si>
  <si>
    <t>от примыкания к полосе отвода на км 117+275 автодороги Иркутск-Усть-Ордынский-Жигалово                                                           (км 0+053)</t>
  </si>
  <si>
    <t>до примыкания к полосе отвода на км 45+845 автодороги Алужино-Наумовка-Ользоны                                                                                            (км 9+609)</t>
  </si>
  <si>
    <t>от примыкания к полосе отвода на км 117+275 автодороги Иркутск-Усть-Ордынский-Жигалово                                                                                                                         (км 0+053)</t>
  </si>
  <si>
    <t>до границы д.Загатуй км 9+329</t>
  </si>
  <si>
    <t>от границы д.Загатуй км 9+329</t>
  </si>
  <si>
    <t>до примыкания к полосе отвода на км 45+845 автодороги Алужино-Наумовка-Ользоны (км 9+609)</t>
  </si>
  <si>
    <t>от примыкания к полосе отвода на км 110+928 автодороги Иркутск-Усть-Ордынский-Жигалово (км 0+015)</t>
  </si>
  <si>
    <t>до границы д.Маралтуй км 3+098</t>
  </si>
  <si>
    <t xml:space="preserve">от границы д.Эдыгей км 4+814
</t>
  </si>
  <si>
    <t>до границы д.Бадагуй км 6+480</t>
  </si>
  <si>
    <t>от границы д.Бадагуй км 7+252</t>
  </si>
  <si>
    <t>д.Маралтуй</t>
  </si>
  <si>
    <t>от границы д.Маралтуй км 3+098</t>
  </si>
  <si>
    <t>до границы д.Маралтуй км 3+719</t>
  </si>
  <si>
    <t>д.Эдыгей</t>
  </si>
  <si>
    <t>от границы д.Эдыгей км 3+719</t>
  </si>
  <si>
    <t>до границы д.Эдыгей км 4+814</t>
  </si>
  <si>
    <t>д.Бадагуй</t>
  </si>
  <si>
    <t>от границы д.Бадагуй км 6+480</t>
  </si>
  <si>
    <t>до границы д.Бадагуй км 7+252</t>
  </si>
  <si>
    <t>Подъезд к с.Покровка</t>
  </si>
  <si>
    <t>с.Покровка</t>
  </si>
  <si>
    <t>Хогот-Старый Хогот</t>
  </si>
  <si>
    <t>от границы с.Хогот км 0+557</t>
  </si>
  <si>
    <t>от примыкания к полосе отвода на км 162+970 автодороги Иркутск-Усть-Ордынский-Жигалово (км 0+954)</t>
  </si>
  <si>
    <t>с.Хогот</t>
  </si>
  <si>
    <t>от примыкания к полосе отвода на км 139+580 автодороги Иркутск-Усть-Ордынский-Жигалово                                                                                                                              (км 0+040)</t>
  </si>
  <si>
    <t>от примыкания к полосе отвода на км 139+580 автодороги Иркутск-Усть-Ордынский-Жигалово                                                                                                                            (км 0+040)</t>
  </si>
  <si>
    <t>до границы д.Шаманка км 0+766</t>
  </si>
  <si>
    <t>от границы д.Шаманка км 2+310</t>
  </si>
  <si>
    <t>до границы п.Маяк км 4+867</t>
  </si>
  <si>
    <t>д.Шаманка</t>
  </si>
  <si>
    <t>от границы д.Шаманка км 0+766</t>
  </si>
  <si>
    <t>до границы д.Шаманка км 2+310</t>
  </si>
  <si>
    <t>Подъезд к с.Хадай</t>
  </si>
  <si>
    <t>от примыкания к полосе отвода на км 35+340 автодороги Алужино-Наумовка-Ользоны                                                                                                                                         (км 0+018)</t>
  </si>
  <si>
    <t>до примыкания к полосе отвода на км 0+000 автодороги Хадай-Хиней (км 2+072)</t>
  </si>
  <si>
    <t>от примыкания к полосе отвода на км 35+340 автодороги Алужино-Наумовка-Ользоны (км 0+018)</t>
  </si>
  <si>
    <t>до границы с.Хадай км 1+798</t>
  </si>
  <si>
    <t>с.Хадай</t>
  </si>
  <si>
    <t>от границы с.Хадай км 1+798</t>
  </si>
  <si>
    <t>Хадай-Хиней</t>
  </si>
  <si>
    <t>от примыкания к полосе отвода на км 2+072 автодороги Подъезд к с.Хадай (км 0+000)</t>
  </si>
  <si>
    <t>до примыкания к полосе отвода на км 1+870 автодороги Подъезд к д. Хиней (км 4+925)</t>
  </si>
  <si>
    <t>от границы с.Хадай км 0+377</t>
  </si>
  <si>
    <t>до границы д.Ныгей км 1+780</t>
  </si>
  <si>
    <t>от границы д.Ныгей км 2+057</t>
  </si>
  <si>
    <t>до границыд.Хиней км 4+762</t>
  </si>
  <si>
    <t>до границы с.Хадай км 0+377</t>
  </si>
  <si>
    <t>д.Ныгей</t>
  </si>
  <si>
    <t>от границы д.Ныгей км 1+780</t>
  </si>
  <si>
    <t>до границы д.Ныгей км 2+057</t>
  </si>
  <si>
    <t>д.Хиней</t>
  </si>
  <si>
    <t>от границы д.Хиней км 4+762</t>
  </si>
  <si>
    <t>Кокорина-Онгой</t>
  </si>
  <si>
    <t>от примыкания к полосе отвода на км 13+128 автодороги Ользоны-Кокорина (км 0+009)</t>
  </si>
  <si>
    <t>до границы д.Онгой км 3+984</t>
  </si>
  <si>
    <t>Васильевка-Харагун</t>
  </si>
  <si>
    <t>Жигаловский район</t>
  </si>
  <si>
    <t>Заларинский район</t>
  </si>
  <si>
    <t>от примыкания к полосе отвода автодороги Сорты-Мойган-Бабагай-Дмитриевка на 32,590 км</t>
  </si>
  <si>
    <t>до км 4+076 м. автодороги Бабагай-Аляты</t>
  </si>
  <si>
    <t>д.Бабагай</t>
  </si>
  <si>
    <t>от примыкания к полосе отвода Сорты-Мойган-Бабагай-Дмитриевка на 32,590 км</t>
  </si>
  <si>
    <t>до км 1+401 м. автодороги Бабагай-Аляты</t>
  </si>
  <si>
    <t>от км 1+401 м. автодороги Бабагай-Аляты</t>
  </si>
  <si>
    <t>до км 1+450 м. автодороги Бабагай-Аляты</t>
  </si>
  <si>
    <t>от км 1+450 м. автодороги Бабагай-Аляты</t>
  </si>
  <si>
    <t>до км 3+268 м. автодороги Бабагай-Аляты</t>
  </si>
  <si>
    <t>от км 3+268 м. автодороги Бабагай-Аляты</t>
  </si>
  <si>
    <t>от примыкания к полосе отвода автодороги Залари-Бажир-Красное Поле-Багантуй на 6,100 км</t>
  </si>
  <si>
    <t>до км 0+676 м. автодороги Бажир-Тунгуй</t>
  </si>
  <si>
    <t>от км 0+676 м. автодороги Бажир-Тунгуй</t>
  </si>
  <si>
    <t>до км 3+715 м. автодороги Бажир-Тунгуй</t>
  </si>
  <si>
    <t>до км 3+215 м. автодороги Дагник-Среднепихтинский</t>
  </si>
  <si>
    <t>от км 0+193 м. автодороги Дагник-Среднепихтинский</t>
  </si>
  <si>
    <t>до км 2+884 м. автодороги Дагник-Среднепихтинский</t>
  </si>
  <si>
    <t>от км 2+884 м. автодороги Дагник-Среднепихтинский</t>
  </si>
  <si>
    <t>от примыкания к полосе отвода автодороги «Залари-Жигалово» на 4 км в п.Залари</t>
  </si>
  <si>
    <t>до км 12+736 м. автодороги Залари-Бажир-Красное Поле-Багантуй</t>
  </si>
  <si>
    <t>до км 0+907 м. автодороги Залари-Бажир-Красное Поле-Багантуй</t>
  </si>
  <si>
    <t>от км 0+907 м. автодороги Залари-Бажир-Красное Поле-Багантуй</t>
  </si>
  <si>
    <t>до км 1+691 м. автодороги Залари-Бажир-Красное Поле-Багантуй</t>
  </si>
  <si>
    <t>от км 1+691 м. автодороги Залари-Бажир-Красное Поле-Багантуй</t>
  </si>
  <si>
    <t>до км 4+127 м. автодороги Залари-Бажир-Красное Поле-Багантуй</t>
  </si>
  <si>
    <t>от км 4+127 м. автодороги Залари-Бажир-Красное Поле-Багантуй</t>
  </si>
  <si>
    <t>до км 5+145 м. автодороги Залари-Бажир-Красное Поле-Багантуй</t>
  </si>
  <si>
    <t>от км 5+145 м. автодороги Залари-Бажир-Красное Поле-Багантуй</t>
  </si>
  <si>
    <t>до км 10+612 м. автодороги Залари-Бажир-Красное Поле-Багантуй</t>
  </si>
  <si>
    <t>до км 10+662 м. автодороги Тыреть-«Залари-Жигалово» (в границах района)</t>
  </si>
  <si>
    <t>от км 10+662 м. автодороги Тыреть-«Залари-Жигалово» (в границах района)</t>
  </si>
  <si>
    <t>до км 76+750 м. автодороги Тыреть-Тагна-Хор-Тагна</t>
  </si>
  <si>
    <t>до км 2+028 м. автодороги Тыреть-Тагна-Хор-Тагна</t>
  </si>
  <si>
    <t>от км 2+028 м. автодороги Тыреть-Тагна-Хор-Тагна</t>
  </si>
  <si>
    <t>до км 6+069 м. автодороги Тыреть-Тагна-Хор-Тагна</t>
  </si>
  <si>
    <t>от км 6+069 м. автодороги Тыреть-Тагна-Хор-Тагна</t>
  </si>
  <si>
    <t>до км 11+195 м. автодороги Тыреть-Тагна-Хор-Тагна</t>
  </si>
  <si>
    <t>от км 11+195 м. автодороги Тыреть-Тагна-Хор-Тагна</t>
  </si>
  <si>
    <t>до км 13+909 м. автодороги Тыреть-Тагна-Хор-Тагна</t>
  </si>
  <si>
    <t>от км 13+909 м. автодороги Тыреть-Тагна-Хор-Тагна</t>
  </si>
  <si>
    <t>до км 23+117 м. автодороги Тыреть-Тагна-Хор-Тагна</t>
  </si>
  <si>
    <t>от км 23+117 м. автодороги Тыреть-Тагна-Хор-Тагна</t>
  </si>
  <si>
    <t>до км 24+637 м. автодороги Тыреть-Тагна-Хор-Тагна</t>
  </si>
  <si>
    <t>от км 24+637 м. автодороги Тыреть-Тагна-Хор-Тагна</t>
  </si>
  <si>
    <t>до км 44+464 м. автодороги Тыреть-Тагна-Хор-Тагна</t>
  </si>
  <si>
    <t>от км 44+464 м. автодороги Тыреть-Тагна-Хор-Тагна</t>
  </si>
  <si>
    <t>до км 47+624 м. автодороги Тыреть-Тагна-Хор-Тагна</t>
  </si>
  <si>
    <t>от км 47+624 м. автодороги Тыреть-Тагна-Хор-Тагна</t>
  </si>
  <si>
    <t>Халты-Чаданово-Муруй</t>
  </si>
  <si>
    <t>от примыкания к полосе отвода автодороги Сорты-Мойган-Бабагай-Дмитриевка на 24,965 км</t>
  </si>
  <si>
    <t>до км 9+391 м. автодороги Халты-Чаданово-Муруй</t>
  </si>
  <si>
    <t>до км 0+808 м. автодороги Халты-Чаданово-Муруй</t>
  </si>
  <si>
    <t>от км 0+808 м. автодороги Халты-Чаданово-Муруй</t>
  </si>
  <si>
    <t>до км 2+042 м. автодороги Халты-Чаданово-Муруй</t>
  </si>
  <si>
    <t>от км 2+042 м. автодороги Халты-Чаданово-Муруй</t>
  </si>
  <si>
    <t>до км 6+139 м. автодороги Халты-Чаданово-Муруй</t>
  </si>
  <si>
    <t>с.Чаданово</t>
  </si>
  <si>
    <t>от км 6+139 м. автодороги Халты-Чаданово-Муруй</t>
  </si>
  <si>
    <t>до км 7+995 м. автодороги Халты-Чаданово-Муруй</t>
  </si>
  <si>
    <t>от км 7+995 м. автодороги Халты-Чаданово-Муруй</t>
  </si>
  <si>
    <t>до км 9+284 м. автодороги Халты-Чаданово-Муруй</t>
  </si>
  <si>
    <t>от км 9+284м. автодороги Халты-Чаданово-Муруй</t>
  </si>
  <si>
    <t>Ханжиново-Сенная Падь-Романово</t>
  </si>
  <si>
    <t xml:space="preserve">от  примыкания к полосе отвода автодороги  Тыреть-Тагна-Хор-Тагна на 12,507 км </t>
  </si>
  <si>
    <t>до км 0+179 м. автодороги Ханжиново-Сенная Падь-Романово</t>
  </si>
  <si>
    <t>от км 0+179 м. автодороги Ханжиново-Сенная Падь-Романово</t>
  </si>
  <si>
    <t>до км 16+382 м. автодороги Ханжиново-Сенная Падь-Романово</t>
  </si>
  <si>
    <t>Холмогой-Романенкино-Каратаево-Мойган</t>
  </si>
  <si>
    <t>от примыкания к полосе отвода автодороги Залари-Троицк-Черемшанка на 14,155 км</t>
  </si>
  <si>
    <t>до км 22+134 м. автодороги Холмогой-Романенкино-Каратаево-Мойган</t>
  </si>
  <si>
    <t>до км 0+314 м. автодороги Холмогой-Романенкино-Каратаево-Мойган</t>
  </si>
  <si>
    <t>от км 0+314 м. автодороги Холмогой-Романенкино-Каратаево-Мойган</t>
  </si>
  <si>
    <t>до км 1+377 м. автодороги Холмогой-Романенкино-Каратаево-Мойган</t>
  </si>
  <si>
    <t>от км 1+377 м. автодороги Холмогой-Романенкино-Каратаево-Мойган</t>
  </si>
  <si>
    <t>до км 11+462 м. автодороги Холмогой-Романенкино-Каратаево-Мойган</t>
  </si>
  <si>
    <t>с.Романенкино</t>
  </si>
  <si>
    <t>от км 11+462 м. автодороги Холмогой-Романенкино-Каратаево-Мойган</t>
  </si>
  <si>
    <t>до км 11+606 м. автодороги Холмогой-Романенкино-Каратаево-Мойган</t>
  </si>
  <si>
    <t>от км 11+606 м. автодороги Холмогой-Романенкино-Каратаево-Мойган</t>
  </si>
  <si>
    <t>до км 18+764 м. автодороги Холмогой-Романенкино-Каратаево-Мойган</t>
  </si>
  <si>
    <t>с.Каратаево</t>
  </si>
  <si>
    <t>от км 18+764 м. автодороги Холмогой-Романенкино-Каратаево-Мойган</t>
  </si>
  <si>
    <t>до км 20+095 м. автодороги Холмогой-Романенкино-Каратаево-Мойган</t>
  </si>
  <si>
    <t>от полосы отвода железной дороги п. Забитуй                                                                                                                                                                                                                                                            км 6+495</t>
  </si>
  <si>
    <t>до границы п.Забитуй км 8+746</t>
  </si>
  <si>
    <t>Кутулик-Аляты (в границах п.Кутулик)</t>
  </si>
  <si>
    <t>до границы п.Кутулик км 2+171</t>
  </si>
  <si>
    <t>Кутулик-Аляты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с.Александровск)</t>
  </si>
  <si>
    <t>с.Александровск</t>
  </si>
  <si>
    <t>от границы с.Александровск км 7+779</t>
  </si>
  <si>
    <t>до границы с.Александровск км 9+993</t>
  </si>
  <si>
    <t>Кутулик-Аляты (в границах с.Зоны)</t>
  </si>
  <si>
    <t>от границы с.Зоны км 19+271</t>
  </si>
  <si>
    <t>до границы с.Зоны км 20+808</t>
  </si>
  <si>
    <t>Кутулик-Аляты (в границах д.Ключи)</t>
  </si>
  <si>
    <t>от границы д.Ключи км 38+969</t>
  </si>
  <si>
    <t>до границы д.Ключи км 39+871</t>
  </si>
  <si>
    <t>до границы д.Кирюшина км 5+900</t>
  </si>
  <si>
    <t>от примыкания к полосе отвода на км 27+267 автодороги Табарсук-Апхульта-Белобородова                                                                                                                                (км 0+011)</t>
  </si>
  <si>
    <t>до примыкания к полосе отвода на км 0+000 автодороги Егоровская-Берестенникова (км 4+283)</t>
  </si>
  <si>
    <t>от границы д.Кербулак км 0+140</t>
  </si>
  <si>
    <t>до границы д.Егоровская км 2+125</t>
  </si>
  <si>
    <t>Подъезд к д.Егоровская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д.Егоровская)</t>
  </si>
  <si>
    <t>от границы д.Егоровская км 2+125</t>
  </si>
  <si>
    <t>до границы п.Забитуй км 0+836</t>
  </si>
  <si>
    <t>Заларинский</t>
  </si>
  <si>
    <t>Бабагай-Аляты</t>
  </si>
  <si>
    <t>от границы с.Васильевка км 0+773</t>
  </si>
  <si>
    <t>до границы д.Харагун км 4+515</t>
  </si>
  <si>
    <t>от примыкания к полосе отвода на км 8+815 автодороги Половинка-Васильевка-Люры (км 0+011)</t>
  </si>
  <si>
    <t>до границы с.Васильевка км 0+773</t>
  </si>
  <si>
    <t>Хогот-Духовщина</t>
  </si>
  <si>
    <t>от дома № 18 А по ул.Индивидуальная с.Хогот                                                                                                                                                                                                                км 0+000</t>
  </si>
  <si>
    <t>от границы с.Хогот км 1+092</t>
  </si>
  <si>
    <t>до границы д.Духовщина км 8+134</t>
  </si>
  <si>
    <t>от дома № 18 А по ул.Индивидуальная с.Хогот км 0+000</t>
  </si>
  <si>
    <t>до границы с.Хогот км 1+092</t>
  </si>
  <si>
    <t>Шутхалун-Хотогор</t>
  </si>
  <si>
    <t>Тетеринск-Витимский                                                                                                                                                                                              (в границах р.п. Витимский)</t>
  </si>
  <si>
    <t>от примыкания к полосе отвода на км 169+505 автодороги Иркутск-Усть-Ордынский-Жигалово                                                                                                                                                                                   (км 0+040)</t>
  </si>
  <si>
    <t>до границы д.Хотогор км 6+464</t>
  </si>
  <si>
    <t>Васильевка-Лидинская</t>
  </si>
  <si>
    <t>от примыкания к полосе отвода на км 0+846 автодороги Васильевка-Харагун (км 0+010)</t>
  </si>
  <si>
    <t>до границы д.Лидинская км 3+783</t>
  </si>
  <si>
    <t>Молой-Бадагуй</t>
  </si>
  <si>
    <t>до границы д.Молой км 1+313</t>
  </si>
  <si>
    <t>от границы д.Молой км 2+187</t>
  </si>
  <si>
    <t>до границы д.Бадагуй км 3+087</t>
  </si>
  <si>
    <t>от границы д.Бадагуй км 3+087</t>
  </si>
  <si>
    <t xml:space="preserve">Подъезд к с.Половинка </t>
  </si>
  <si>
    <t>от примыкания к полосе отвода на км 143+010 автодороги Иркутск-Усть-Ордынский-Жигалово                                                                                                                                (км 0+044)</t>
  </si>
  <si>
    <t>до примыкания к полосе отвода на км 145+340 автодороги Иркутск-Усть-Ордынский-Жигалово (км 4+225) и до юго-западной границы с.Половинка км 1+443</t>
  </si>
  <si>
    <t>от примыкания к полосе отвода на км 143+010 автодороги Иркутск-Усть-Ордынский-Жигалово (км 0+044)</t>
  </si>
  <si>
    <t>до юго-восточной границы с.Половинка км 0+116</t>
  </si>
  <si>
    <t>от северо-восточной границы с.Половинка км 2+438</t>
  </si>
  <si>
    <t>до примыкания к полосе отвода на км 145+340 автодороги Иркутск-Усть-Ордынский-Жигалово (км 3+007)</t>
  </si>
  <si>
    <t xml:space="preserve">до границы с.Шарагай на км 21+298 </t>
  </si>
  <si>
    <t>от примыкания к полосе отвода на км 41+120 автодороги Алужино-Наумовка-Ользоны                                                                                                                                         (км 0+020)</t>
  </si>
  <si>
    <t>до примыкания к полосе отвода на км 4+925 автодороги Хадай-Хиней (км 1+870)</t>
  </si>
  <si>
    <t>от примыкания к полосе отвода на км 41+120 автодороги Алужино-Наумовка-Ользоны (км 0+020)</t>
  </si>
  <si>
    <t>до границы д.Хиней км 1+044</t>
  </si>
  <si>
    <t>от границы д.Хиней км 1+044</t>
  </si>
  <si>
    <t>Бадагуй-Каменка</t>
  </si>
  <si>
    <t>до примыкания к полосе отвода на км 3+590 автодороги Подъезд к д.Каменка (км 8+609)</t>
  </si>
  <si>
    <t>Подъезд к п.Каменка</t>
  </si>
  <si>
    <t>от примыкания к полосе отвода на км 117+400 автодороги Иркутск-Усть-Ордынский-Жигалово                                                                                                                                (км 0+015)</t>
  </si>
  <si>
    <t>до примыкания к полосе отвода на км 8+609 автодороги Бадагуй-Каменка (км 3+590)</t>
  </si>
  <si>
    <t>от примыкания к полосе отвода на км 117+400 автодороги Иркутск-Усть-Ордынский-Жигалово (км 0+015)</t>
  </si>
  <si>
    <t>до границы д.Каменка км 3+317</t>
  </si>
  <si>
    <t>д.Каменка</t>
  </si>
  <si>
    <t>от границы д.Каменка км 3+317</t>
  </si>
  <si>
    <t>Баяндай-Покровка</t>
  </si>
  <si>
    <t>от здания администрации по ул.Бутунаева, 2 с.Баяндай км 0+000</t>
  </si>
  <si>
    <t>от границы с.Покровка км 4+508</t>
  </si>
  <si>
    <t>до примыкания к полосе отвода на км 136+820 автодороги Иркутск-Усть-Ордынский-Жигалово (км 6+696)</t>
  </si>
  <si>
    <t>от примыкания к полосе отвода на км 34+771 автодороги Кутулик-Аляты (км 0+022)</t>
  </si>
  <si>
    <t>до примыкания к полосе отвода на км 0+000 автодороги Иваническое-Шалоты (км 7+660)</t>
  </si>
  <si>
    <t>до границы д.Отрадная км 2+638</t>
  </si>
  <si>
    <t>от границы д.Отрадная км 3+367</t>
  </si>
  <si>
    <t>до границы с.Иваническое км 5+542</t>
  </si>
  <si>
    <t>Подъезд к с.Иваническое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д.Отрадная)</t>
  </si>
  <si>
    <t>д.Отрадная</t>
  </si>
  <si>
    <t>от границы д.Отрадная км 2+638</t>
  </si>
  <si>
    <t>до границы д.Отрадная км 3+367</t>
  </si>
  <si>
    <t>Подъезд к с.Иваническое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с.Иваническое)</t>
  </si>
  <si>
    <t>от границы с.Иваническое км 5+542</t>
  </si>
  <si>
    <t>Подъезд к д.Кундулун</t>
  </si>
  <si>
    <t>Подъезд к с.Быково</t>
  </si>
  <si>
    <t>Подъезд к с.Егоровская</t>
  </si>
  <si>
    <t>Табарсук-Апхульта-Белобородова</t>
  </si>
  <si>
    <t>Подъезд к с.Иваническое</t>
  </si>
  <si>
    <t>с.Иваническое</t>
  </si>
  <si>
    <t>Подъезд к с.Ангарский</t>
  </si>
  <si>
    <t>Бодайбинский</t>
  </si>
  <si>
    <t>Бодайбо-Кропоткин</t>
  </si>
  <si>
    <t>от участка №91 по ул. МК-135 г. Бодайбо км 0+000</t>
  </si>
  <si>
    <t>до примыкания к ул. Октябрьская р.п. Кропоткин км 126+312</t>
  </si>
  <si>
    <t>Подъезд к с.Маниловская</t>
  </si>
  <si>
    <t>Подъезд к с.Бахтай</t>
  </si>
  <si>
    <t>Подъезд к Шелемина</t>
  </si>
  <si>
    <t>Аларь-Куркат</t>
  </si>
  <si>
    <t>Идеал-Заречное-Малолучинск</t>
  </si>
  <si>
    <t>Подъезд к с.Аршан</t>
  </si>
  <si>
    <t>Подъезд к с.Хигинская</t>
  </si>
  <si>
    <t>Забитуй-Иванова-Кутулик</t>
  </si>
  <si>
    <t>п.Забитуй</t>
  </si>
  <si>
    <t>Подъезд к с.Забитуй</t>
  </si>
  <si>
    <t>Иваническое-Шалоты</t>
  </si>
  <si>
    <t>Аляты-Халты</t>
  </si>
  <si>
    <t>Аляты-Высотская</t>
  </si>
  <si>
    <t>Зоны-Шастина-Вершина</t>
  </si>
  <si>
    <t>Подъезд к с.Аргалей</t>
  </si>
  <si>
    <t>Табарсук-Кирюшина-Большая Ерма</t>
  </si>
  <si>
    <t>Подъезд к с.Ундер-Хуан</t>
  </si>
  <si>
    <t>Егоровская-Хуруй</t>
  </si>
  <si>
    <t>Ангарский-Апхайта-Икинат-Тыргетуй-Балтуй-Каменно-Ангарск</t>
  </si>
  <si>
    <t>Егоровская-Берестенникова</t>
  </si>
  <si>
    <t>д.Егоровская</t>
  </si>
  <si>
    <t>Кутулик-Шульгина-Головинское</t>
  </si>
  <si>
    <t>Маниловская-Шаховская</t>
  </si>
  <si>
    <t>Подъезд к с.Тютрина</t>
  </si>
  <si>
    <t>Шульгина-Корховская-Занина</t>
  </si>
  <si>
    <t>Подъезд к с.Маломолева</t>
  </si>
  <si>
    <t>д.Улзет</t>
  </si>
  <si>
    <t>Подъезд к автовокзалу и ж/д вокзалу п.Кутулик</t>
  </si>
  <si>
    <t>Куркат-Кукунур</t>
  </si>
  <si>
    <t>д.Куркат</t>
  </si>
  <si>
    <t>д.Ключи</t>
  </si>
  <si>
    <t>от примыкания к полосе отвода на км 26+414 автодороги Кутулик-Аларь-Ныгда (км 0+007)</t>
  </si>
  <si>
    <t>от границы с.Идеал км 0+349</t>
  </si>
  <si>
    <t>до границы д.Заречное км 2+915</t>
  </si>
  <si>
    <t>от границы д.Заречное км 4+522</t>
  </si>
  <si>
    <t>до границы д.Малолучинск км км 10+529</t>
  </si>
  <si>
    <t>Иваническое-Шалоты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с.Иваническое)</t>
  </si>
  <si>
    <t>до границы с.Иваническое км 1+835</t>
  </si>
  <si>
    <t>Ангарский-Апхайта-Икинат-Тыргетуй-Балтуй-Каменно-Ангарск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д.Икинат)</t>
  </si>
  <si>
    <t>д.Икинат</t>
  </si>
  <si>
    <t>от границы д.Икинат км 14+989</t>
  </si>
  <si>
    <t>до границы д.Икинат км 15+656</t>
  </si>
  <si>
    <t>Ангарский-Апхайта-Икинат-Тыргетуй-Балтуй-Каменно-Ангарск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с.Тыргетуй)</t>
  </si>
  <si>
    <t>с.Тыргетуй</t>
  </si>
  <si>
    <t>от границы с.Тыргетуй км 19+190</t>
  </si>
  <si>
    <t>до границы с.Тыргетуй км 21+887</t>
  </si>
  <si>
    <t>от примыкания к полосе отвода на км 18+045 автодороги Табарсук-Апхульта-Белобородова                                                                                                                                                                                                                                                                                                             (км 0+007)</t>
  </si>
  <si>
    <t>до примыкания к полосе отвода на км 20+053 автодороги Ангарский-Апхайта-Икинат-Тыргетуй-Балтуй-Каменно-Ангарск (км 12+928)</t>
  </si>
  <si>
    <t>от границы с.Апхульта км 0+889</t>
  </si>
  <si>
    <t>до границы д.Нельхай км 2+507</t>
  </si>
  <si>
    <t>от границы д.Нельхай км 3+342</t>
  </si>
  <si>
    <t>до границы с.Тыргетуй км 12+785</t>
  </si>
  <si>
    <t>Апхульта-Тыргетуй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с.Апхульта)</t>
  </si>
  <si>
    <t>с.Апхульта</t>
  </si>
  <si>
    <t>до границы с.Апхульта км 0+889</t>
  </si>
  <si>
    <t>Подъезд к д.Низовцева</t>
  </si>
  <si>
    <t>до границы д. Низовцева (1км+622м)</t>
  </si>
  <si>
    <t>от границы с Ангарским районом (7км+087м)</t>
  </si>
  <si>
    <t>до границы с Ангарским районом (11 км + 594 м)</t>
  </si>
  <si>
    <t>Подъезд к п. Озерный</t>
  </si>
  <si>
    <t>до восточной границы п. Саннолыжный (1км+409м)</t>
  </si>
  <si>
    <t>Подъезд к п.Тюменск</t>
  </si>
  <si>
    <t>до границы  п. Тюменск (3км +073м)</t>
  </si>
  <si>
    <t>от северо-восточной границы п. Тюменск (3км+483м)</t>
  </si>
  <si>
    <t>Подъезд к с. Сапиновка</t>
  </si>
  <si>
    <t>до юго-восточной границы д. Сапиновка (7км + 609м)</t>
  </si>
  <si>
    <t>Подъезд к с.Биликтуй</t>
  </si>
  <si>
    <t>до северо-западной границы с. Биликтуй (1км+224м)</t>
  </si>
  <si>
    <t>Подъезд к с.Большая Елань</t>
  </si>
  <si>
    <t>от восточной границы с. Большая Елань (8 км+915 м)</t>
  </si>
  <si>
    <t>от примыкания к полосе отвода на км 5+065 автодороги Кутулик-Бахтай-Хадахан (км 0+018)</t>
  </si>
  <si>
    <t>до границы д.Маломолева км 0+666</t>
  </si>
  <si>
    <t>до примыкания к полосе отвода на км 9+643 автодороги Табарсук-Апхульта-Белобородова                                                                                                                                                                                                                                                                                                      (км 8+145)</t>
  </si>
  <si>
    <t>до границы д.Хуруй км 7+483</t>
  </si>
  <si>
    <t>Аларский</t>
  </si>
  <si>
    <t>Кутулик-Аляты</t>
  </si>
  <si>
    <t>п.Кутулик</t>
  </si>
  <si>
    <t>Кутулик-Аларь-Ныгда</t>
  </si>
  <si>
    <t>Кутулик-Бахтай-Хадахан</t>
  </si>
  <si>
    <t>Кутулик-Аляты (в границах с.Аляты)</t>
  </si>
  <si>
    <t>от границы с.Аляты км 45+122</t>
  </si>
  <si>
    <t>до границы д.Малый Кутулик км 1+381</t>
  </si>
  <si>
    <t>от границы д.Малый Кутулик км 2+620</t>
  </si>
  <si>
    <t>до границы д.Шелемина км 6+230</t>
  </si>
  <si>
    <t>Кутулик-Аларь-Ныгда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д.Нарены)</t>
  </si>
  <si>
    <t>д.Нарены</t>
  </si>
  <si>
    <t>от границы д.Нарены км 13+432</t>
  </si>
  <si>
    <t>до границы д.Нарены км 14+869</t>
  </si>
  <si>
    <t>Кутулик-Аларь-Ныгда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с.Куйта)</t>
  </si>
  <si>
    <t>с.Куйта</t>
  </si>
  <si>
    <t>от границы с.Куйта км 19+473</t>
  </si>
  <si>
    <t>до границы с.Куйта км 21+447</t>
  </si>
  <si>
    <t>Кутулик-Аларь-Ныгда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с.Идеал)</t>
  </si>
  <si>
    <t>от границы с.Идеал км 24+763</t>
  </si>
  <si>
    <t>до границы с.Идеал км 26+459</t>
  </si>
  <si>
    <t>Кутулик-Аларь-Ныгда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д.Алзобей)</t>
  </si>
  <si>
    <t>д.Алзобей</t>
  </si>
  <si>
    <t>от границы д.Алзобей км 32+196</t>
  </si>
  <si>
    <t>до границы д.Алзобей км 33+083</t>
  </si>
  <si>
    <t>Кутулик-Аларь-Ныгда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с.Аларь)</t>
  </si>
  <si>
    <t>с.Аларь</t>
  </si>
  <si>
    <t>от границы с.Аларь км 41+925</t>
  </si>
  <si>
    <t>до границы с.Аларь км 44+196</t>
  </si>
  <si>
    <t>Кутулик-Аларь-Ныгда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д.Ныгда)</t>
  </si>
  <si>
    <t>д.Ныгда</t>
  </si>
  <si>
    <t>от границы д.Ныгда км 53+486</t>
  </si>
  <si>
    <t>до примыкания к полосе отвода на км 30+751 автодороги Черемхово-Голуметь-Онот (км 54+800)</t>
  </si>
  <si>
    <t>от полосы отвода железной дороги по ул.Нагорная п.Кутулик км 0+000</t>
  </si>
  <si>
    <t>Общая протяженность, км</t>
  </si>
  <si>
    <t>Баяндаевский</t>
  </si>
  <si>
    <t>с.Баяндай</t>
  </si>
  <si>
    <t>д.Зангут</t>
  </si>
  <si>
    <t>с.Васильевка</t>
  </si>
  <si>
    <t>Табарсук-Апхульта-Белобородова                                                                                                                                                                                                                        (в границах д.Кербулак)</t>
  </si>
  <si>
    <t>от границы д.Кербулак км 26+885</t>
  </si>
  <si>
    <t>до границы д.Кербулак км 28+077</t>
  </si>
  <si>
    <t>от примыкания к полосе отвода на км 11+255 автодороги Кутулик-Бахтай-Хадахан (км 0+015)</t>
  </si>
  <si>
    <t>до границы д.Кирюшина км 4+326</t>
  </si>
  <si>
    <t>от границы д.Кирюшина км 5+900</t>
  </si>
  <si>
    <t>до границы д.Большая Ерма км 6+420</t>
  </si>
  <si>
    <t>д.Корховская</t>
  </si>
  <si>
    <t>от границы д.Корховская км 0+546</t>
  </si>
  <si>
    <t>до границы д.Корховская км 1+989</t>
  </si>
  <si>
    <t>Аларский район</t>
  </si>
  <si>
    <t>до дома № 3 по пер. Северный д. Белобородова км 34+569</t>
  </si>
  <si>
    <t>от примыкания к полосе отвода на км 44+812 автодороги Кутулик-Аляты (км 0+025)</t>
  </si>
  <si>
    <t>до границы д.Халты км 6+455</t>
  </si>
  <si>
    <t>до границы д.Апхайта км 9+898</t>
  </si>
  <si>
    <t>от границы д.Апхайта км 10+825</t>
  </si>
  <si>
    <t>до границы д.Икинат км 14+989</t>
  </si>
  <si>
    <t>от границы д.Икинат км 15+656</t>
  </si>
  <si>
    <t>до границы с.Тыргетуй км 19+190</t>
  </si>
  <si>
    <t>от границы с.Тыргетуй км 21+887</t>
  </si>
  <si>
    <t>до границы д.Балтуй км 26+377</t>
  </si>
  <si>
    <t>от границы д.Балтуй км 26+822</t>
  </si>
  <si>
    <t>от границы д.Донская км 1+012</t>
  </si>
  <si>
    <t>до границы д.Картыгей км 4+222</t>
  </si>
  <si>
    <t>Донская-Картыгей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д.Донская)</t>
  </si>
  <si>
    <t>д.Донская</t>
  </si>
  <si>
    <t>от границы д.Донская км 0+285</t>
  </si>
  <si>
    <t>до границы д.Донская км 1+012</t>
  </si>
  <si>
    <t>Бохан-Свирск</t>
  </si>
  <si>
    <t>Тихоновка-Вершина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с.Тихоновка)</t>
  </si>
  <si>
    <t>от границы с.Тихоновка км 0+799</t>
  </si>
  <si>
    <t>до границы с.Тихоновка км 2+712</t>
  </si>
  <si>
    <t>Подъезд к с.Александровское</t>
  </si>
  <si>
    <t>от примыкания к полосе отвода на км 63+348 автодороги Иркутск-Оса-Усть-Уда (км 0+108)</t>
  </si>
  <si>
    <t>до примыкания к полосе отвода на км 68+714 автодороги Иркутск-Оса-Усть-Уда (км 5+330)</t>
  </si>
  <si>
    <t>до примыкания к полосе отвода на км 63+788 автодороги Иркутск-Оса-Усть-Уда (км 0+410)</t>
  </si>
  <si>
    <t>от примыкания к полосе отвода на км 63+788 автодороги Иркутск-Оса-Усть-Уда (км 0+426)</t>
  </si>
  <si>
    <t>до границы с.Александровское км 0+676</t>
  </si>
  <si>
    <t>от границы с.Александровское км 4+386</t>
  </si>
  <si>
    <t>Подъезд к с.Александровское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с.Александровское)</t>
  </si>
  <si>
    <t>от границы с.Александровское км 0+676</t>
  </si>
  <si>
    <t>до границы с.Александровское км 4+386</t>
  </si>
  <si>
    <t>Бохан-Новая Ида</t>
  </si>
  <si>
    <t>от примыкания к полосе отвода на км 117+681 автодороги Иркутск-Оса-Усть-Уда (км 0+051)</t>
  </si>
  <si>
    <t>до примыкания к полосе отвода на км 3+608 автодороги Бохан-Свирск (км 4+758)</t>
  </si>
  <si>
    <t>Подъезд к д.Кулаково</t>
  </si>
  <si>
    <t>от примыкания к полосе отвода на км 17+293 автодороги Олонки-Шарагун (км 0+026)</t>
  </si>
  <si>
    <t>до северной границы д.Кулаково км 5+965</t>
  </si>
  <si>
    <t>Подъезд к с.Олонки</t>
  </si>
  <si>
    <t>от примыкания к полосе отвода на км 82+574 автодороги Иркутск-Оса-Усть-Уда (км 0+129)</t>
  </si>
  <si>
    <t>до примыкания к полосе отвода на км 84+424 автодороги Иркутск-Оса-Усть-Уда (км 3+228)</t>
  </si>
  <si>
    <t>до границы с.Олонки км 1+242</t>
  </si>
  <si>
    <t>от границы с.Олонки км 3+203</t>
  </si>
  <si>
    <t>Подъезд к с.Олонки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с.Олонки)</t>
  </si>
  <si>
    <t>от границы с.Олонки км 1+242</t>
  </si>
  <si>
    <t>до границы с.Олонки км 3+203</t>
  </si>
  <si>
    <t>Тараса-Бохан</t>
  </si>
  <si>
    <t>от примыкания к полосе отвода на км 104+217 автодороги Иркутск-Оса-Усть-Уда (км 0+068)</t>
  </si>
  <si>
    <t>до дома № 21 Б по ул.Балтахинова п.Бохан                                                                                                                                                                                                                             км 8+098</t>
  </si>
  <si>
    <t>от границы с.Тараса км 1+797</t>
  </si>
  <si>
    <t>до границы п.Бохан км 4+366</t>
  </si>
  <si>
    <t>Тараса-Бохан (в границах с.Тараса)</t>
  </si>
  <si>
    <t>до границы с.Тараса км 1+797</t>
  </si>
  <si>
    <t>Тараса-Бохан (в границах п.Бохан)</t>
  </si>
  <si>
    <t>от границы п.Бохан км 4+366</t>
  </si>
  <si>
    <t>до дома № 21 Б по ул.Балтахинова п.Бохан                                                                                                                                                                                                                                 км 8+098</t>
  </si>
  <si>
    <t>Подъезд к д.Красная Буреть</t>
  </si>
  <si>
    <t>Кутулик-Шульгина-Головинское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с.Головинское)</t>
  </si>
  <si>
    <t>с.Головинское</t>
  </si>
  <si>
    <t>от границы с.Головинское км 10+150</t>
  </si>
  <si>
    <t>до границы с.Головинское км 11+633</t>
  </si>
  <si>
    <t>от примыкания к полосе отвода на км 4+454 автодороги Подъезд к с.Маниловская (км 0+000)</t>
  </si>
  <si>
    <t>до границы с.Табарсук км 1+078</t>
  </si>
  <si>
    <t>Табарсук-Апхульта-Белобородова                                                                                                                                                                                                                        (в границах д.Дута)</t>
  </si>
  <si>
    <t>д.Дута</t>
  </si>
  <si>
    <t>от границы д.Дута км 4+647</t>
  </si>
  <si>
    <t>до границы д.Дута км 4+999</t>
  </si>
  <si>
    <t>Табарсук-Апхульта-Белобородова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д.Хуруй)</t>
  </si>
  <si>
    <t>от границы д.Хуруй км 8+941</t>
  </si>
  <si>
    <t>до границы д.Хуруй км 10+113</t>
  </si>
  <si>
    <t>Табарсук-Апхульта-Белобородова                                                                                                                                                                                                                        (в границах с.Апхульта)</t>
  </si>
  <si>
    <t>от границы с.Апхульта км 17+585</t>
  </si>
  <si>
    <t>до границы с.Апхульта км 19+254</t>
  </si>
  <si>
    <t>56км а/д Иркутск-Оса-Усть-Уда</t>
  </si>
  <si>
    <t xml:space="preserve"> а/д Усть-Ордынский-Оса</t>
  </si>
  <si>
    <t>«Иркутск-Усть-Ордынский»-Майск-Никольск-«Оек-Кударейка»</t>
  </si>
  <si>
    <t>22км а/д Оек-Кударейка</t>
  </si>
  <si>
    <t>«Иркутск-Усть-Ордынский»-Оек-Галки</t>
  </si>
  <si>
    <t>6км а/д Оек-Кударейка</t>
  </si>
  <si>
    <t>Подъезд к п. Лебединка</t>
  </si>
  <si>
    <t>28км а/д Иркутск-Листвянка</t>
  </si>
  <si>
    <t>п.Лебединка</t>
  </si>
  <si>
    <t>Галки-Мишонкова</t>
  </si>
  <si>
    <t>7км а/д Оек-Кударейка</t>
  </si>
  <si>
    <t>д.Мишонкова</t>
  </si>
  <si>
    <t>Горяшина-Тайтура</t>
  </si>
  <si>
    <t>3км а/д Подъезд к д.Горяшина</t>
  </si>
  <si>
    <t>д.Тайтура</t>
  </si>
  <si>
    <t>Егоровщина-Рязановщина</t>
  </si>
  <si>
    <t>12км а/д Оек-Кударейка</t>
  </si>
  <si>
    <t>д.Рязановщина</t>
  </si>
  <si>
    <t>Иркутск-Большое Голоустное</t>
  </si>
  <si>
    <t>г. Иркутск</t>
  </si>
  <si>
    <t>Куда-Талька-Поздняково</t>
  </si>
  <si>
    <t>4км а/д Куда-Хомутово-Турская</t>
  </si>
  <si>
    <t>9км а/д Куда-Хомутово-Турская</t>
  </si>
  <si>
    <t>Куда-Хомутово-Турская</t>
  </si>
  <si>
    <t>Ново-Ленино-Максимовщина</t>
  </si>
  <si>
    <t>с.Максимовщина</t>
  </si>
  <si>
    <t>Обход Грановщина-Урик-Хомутово</t>
  </si>
  <si>
    <t>18км а/д Иркутск-Оса-Усть-Уда</t>
  </si>
  <si>
    <t>5км а/д Хомутово-Урик-Усть-Куда (в обход с.Грановщина)</t>
  </si>
  <si>
    <t>Оек-Кударейка</t>
  </si>
  <si>
    <t>31км+115 а/д Оек-Кударейка</t>
  </si>
  <si>
    <t>Оек-Зыкова</t>
  </si>
  <si>
    <t>3км+500 а/д Оек-Кударейка</t>
  </si>
  <si>
    <t>д.Зыкова</t>
  </si>
  <si>
    <t>Оек-Ревякина-Усть-Ордынский (в границах района)</t>
  </si>
  <si>
    <t>15км+720 а/д Оек-Ревякина-Усть-Ордынский (в границах района)</t>
  </si>
  <si>
    <t>Пивовариха-Новолисиха</t>
  </si>
  <si>
    <t>5км а/д Иркутск-Большое Голоустное</t>
  </si>
  <si>
    <t>14км а/д Иркутск-Листвянка</t>
  </si>
  <si>
    <t>Подъезд к д.Баруй</t>
  </si>
  <si>
    <t>д.Баруй</t>
  </si>
  <si>
    <t>Подъезд к д.Березка</t>
  </si>
  <si>
    <t>12км а/д Иркутск-Листвянка</t>
  </si>
  <si>
    <t>п.Березка</t>
  </si>
  <si>
    <t>Подъезд к д.Быкова</t>
  </si>
  <si>
    <t>д.Быкова</t>
  </si>
  <si>
    <t>Подъезд к д.Глазунова</t>
  </si>
  <si>
    <t>9км а/д Иркутск-Оса-Усть-Уда</t>
  </si>
  <si>
    <t>з.Глазунова</t>
  </si>
  <si>
    <t>Подъезд к д.Горяшина</t>
  </si>
  <si>
    <t>11км а/д Улькан-Тарасово</t>
  </si>
  <si>
    <t>д.Горяшина</t>
  </si>
  <si>
    <t>Подъезд к с.Еловка</t>
  </si>
  <si>
    <t>52км а/д Иркутск-Оса-Усть-Уда</t>
  </si>
  <si>
    <t>с.Еловка</t>
  </si>
  <si>
    <t>Подъезд к д.Коты</t>
  </si>
  <si>
    <t>Подъезд к д.Тальцы</t>
  </si>
  <si>
    <t>47км а/д Иркутск-Листвянка</t>
  </si>
  <si>
    <t>п.Тальцы</t>
  </si>
  <si>
    <t>Подъезд к д.Черемушка</t>
  </si>
  <si>
    <t>15км а/д Оек-Ревякина-Усть-Ордынский (в границах района)</t>
  </si>
  <si>
    <t>п.Черемшанка</t>
  </si>
  <si>
    <t>пгт. Маркова</t>
  </si>
  <si>
    <t>Подъезд к Нижний Кочергат</t>
  </si>
  <si>
    <t>97км а/д Иркутск-Большое Голоустное</t>
  </si>
  <si>
    <t>п.Нижний Кочергат</t>
  </si>
  <si>
    <t>Подъезд к Новогрудинина</t>
  </si>
  <si>
    <t>д.Новогрудинина</t>
  </si>
  <si>
    <t>Подъезд к п.Бухун</t>
  </si>
  <si>
    <t>п.Бухун</t>
  </si>
  <si>
    <t>Подъезд к д.Малая Еланка</t>
  </si>
  <si>
    <t>д.Малая Еланка</t>
  </si>
  <si>
    <t>Подъезд к п.Падь Мельничная</t>
  </si>
  <si>
    <t>п.Падь Мельничная</t>
  </si>
  <si>
    <t>Подъезд к п.Плишкино</t>
  </si>
  <si>
    <t>п.Плишкино</t>
  </si>
  <si>
    <t>Подъезд к п.Усть-Балей</t>
  </si>
  <si>
    <t>44км а/д Иркутск-Оса-Усть-Уда</t>
  </si>
  <si>
    <t>п.Усть-Балей</t>
  </si>
  <si>
    <t>Подъезд к пос.инд.застройки Березовый</t>
  </si>
  <si>
    <t>Подъезд к пос.инд.застройки Еловый</t>
  </si>
  <si>
    <t>19км а/д Иркутск-Листвянка</t>
  </si>
  <si>
    <t>до  п. Еловый</t>
  </si>
  <si>
    <t>н/к</t>
  </si>
  <si>
    <t>Подъезд к с.Бутырки</t>
  </si>
  <si>
    <t>42км а/д Иркутск-Листвянка</t>
  </si>
  <si>
    <t>п.Бутырки</t>
  </si>
  <si>
    <t>Подъезд к с.Горячий Ключ</t>
  </si>
  <si>
    <t>40км а/д Иркутск-Большое Голоустное</t>
  </si>
  <si>
    <t>п.Горячий Ключ</t>
  </si>
  <si>
    <t>Подъезд к с.Карлук</t>
  </si>
  <si>
    <t>д.Карлук</t>
  </si>
  <si>
    <t>Подъезд к с.Максимовщина</t>
  </si>
  <si>
    <t>7км а/д Оек-Ревякина-Усть-Ордынский (в границах района)</t>
  </si>
  <si>
    <t>д.Максимовщина</t>
  </si>
  <si>
    <t>Подъезд к с.Марково</t>
  </si>
  <si>
    <t>Подъезд к с.Оек</t>
  </si>
  <si>
    <t>с.Оек</t>
  </si>
  <si>
    <t>Укыр-Маньково</t>
  </si>
  <si>
    <t>Качуг-Большие Голы</t>
  </si>
  <si>
    <t>Качуг-Мыс-Кузнецы</t>
  </si>
  <si>
    <t>Большой Косогол-Корсукова</t>
  </si>
  <si>
    <t>Малые Голы-Харбатово</t>
  </si>
  <si>
    <t>Манзурка-Копылова</t>
  </si>
  <si>
    <t>д.Апхайта</t>
  </si>
  <si>
    <t>от границы д.Апхайта км 9+898</t>
  </si>
  <si>
    <t>до границы д.Апхайта км 10+825</t>
  </si>
  <si>
    <t>Кутулик-Шульгина-Головинское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п.Кутулик)</t>
  </si>
  <si>
    <t>до границы п.Кутулик км 1+204</t>
  </si>
  <si>
    <t>Кутулик-Шульгина-Головинское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д.Шульгина)</t>
  </si>
  <si>
    <t>д.Шульгина</t>
  </si>
  <si>
    <t>от границы д.Шульгина км 4+058</t>
  </si>
  <si>
    <t>до границы д.Шульгина км 5+734</t>
  </si>
  <si>
    <t>до границы д.Шаховская км 7+321</t>
  </si>
  <si>
    <t>до полосы отвода железной дороги п.Кутулик                                                                                                                                                                                                                                                                                                                                                                 км 2+988</t>
  </si>
  <si>
    <t>до границы д.Буркова км 1+021</t>
  </si>
  <si>
    <t>от примыкания к полосе отвода на км 42+207 автодороги Кутулик-Бахтай-Хадахан (км 0+014)</t>
  </si>
  <si>
    <t>до границы п.Быково км 3+126</t>
  </si>
  <si>
    <t>Итого по району</t>
  </si>
  <si>
    <t>до границы д.Высотская км 3+718</t>
  </si>
  <si>
    <t>Ангарский-Апхайта-Икинат-Тыргетуй-Балтуй-Каменно-Ангарск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д.Балтуй)</t>
  </si>
  <si>
    <t>д.Балтуй</t>
  </si>
  <si>
    <t>от границы д.Балтуй км 26+377</t>
  </si>
  <si>
    <t>до границы д.Балтуй км 26+822</t>
  </si>
  <si>
    <t>Апхульта-Тыргетуй</t>
  </si>
  <si>
    <t>Апхульта-Тыргетуй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с.Тыргетуй)</t>
  </si>
  <si>
    <t>от границы с.Тыргетуй км 12+785</t>
  </si>
  <si>
    <t>от границы Аларского и Заларинского районов                                                                                                                                                                                                                                                                                                                                                                             км 4+076</t>
  </si>
  <si>
    <t>до дома № 182 по ул.Озерная с.Аляты км 7+797</t>
  </si>
  <si>
    <t>до границы с.Аляты км 6+925</t>
  </si>
  <si>
    <t>Бабагай-Аляты (в границах с.Аляты)</t>
  </si>
  <si>
    <t>с.Аляты</t>
  </si>
  <si>
    <t>от границы с.Аляты км 6+925</t>
  </si>
  <si>
    <t>от примыкания к полосе отвода на км 4+283 автодороги Подъезд к д.Егоровская (км 0+030)</t>
  </si>
  <si>
    <t>от примыкания к полосе отвода на км 0+011 автодороги Егоровская-Берестенникова (км 0+025)</t>
  </si>
  <si>
    <t>от границы с.Петропавловское на км 90+710 автодороги Киренск-Орлово</t>
  </si>
  <si>
    <t>до границы с.Петропавловское на км 91+886 автодороги Киренск-Орлово</t>
  </si>
  <si>
    <t>от границы с.Петропавловское на км 91+886 автодороги Киренск-Орлово</t>
  </si>
  <si>
    <t>Киренск-Верхнекарелина</t>
  </si>
  <si>
    <t>от границы г.Киренск на км 9+696 автодороги Киренск-Верхнекарелина</t>
  </si>
  <si>
    <t>до границы д.Верхнекарелина на км 33+364 автодороги Киренск-Верхнекарелина</t>
  </si>
  <si>
    <t>Киренск-Шорохово</t>
  </si>
  <si>
    <t>от городской черты г.Киренск на км 4+000 автодороги Киренск-Шорохово</t>
  </si>
  <si>
    <t>до границы д.Сидорова на км 4+989 автодороги Киренск-Шорохово</t>
  </si>
  <si>
    <t>Пашня-Кривая Лука</t>
  </si>
  <si>
    <t>от примыкания к км 34+000 автодороги Усть-Кут-Киренск</t>
  </si>
  <si>
    <t xml:space="preserve">от примыкания к км 34+000 автодороги Усть-Кут-Киренск </t>
  </si>
  <si>
    <t>до правого берега р.Лена  на  км 2+235 автодороги Пашня-Кривая Лука</t>
  </si>
  <si>
    <t>от левого берега р.Лена  на  км 2+555 автодороги Пашня-Кривая Лука</t>
  </si>
  <si>
    <t>до границы д.Заборье на км 4+022 автодороги Пашня-Кривая Лука</t>
  </si>
  <si>
    <t>д.Заборье</t>
  </si>
  <si>
    <t>от границы д.Заборье на км 4+022 автодороги Пашня-Кривая Лука</t>
  </si>
  <si>
    <t>до границы д.Заборье на км 4+130 автодороги Пашня-Кривая Лука</t>
  </si>
  <si>
    <t>от границы д.Заборье на км 4+130 автодороги Пашня-Кривая Лука</t>
  </si>
  <si>
    <t>до границы д.Заборье на км 4+317 автодороги Пашня-Кривая Лука</t>
  </si>
  <si>
    <t>от границы д.Заборье на км 4+317 автодороги Пашня-Кривая Лука</t>
  </si>
  <si>
    <t>до границы д.Заборье на км 4+569 автодороги Пашня-Кривая Лука</t>
  </si>
  <si>
    <t>от границы д.Заборье на км 4+569 автодороги Пашня-Кривая Лука</t>
  </si>
  <si>
    <t>до границы с.Кривая Лука на км 5+292 автодороги Пашня-Кривая Лука</t>
  </si>
  <si>
    <t>Подъезд к с.Алымовке</t>
  </si>
  <si>
    <t>от примыкания на км 38+694 к автодороге Киренск -  Орлово</t>
  </si>
  <si>
    <t>до с. Алымовка на км 3+704 автодороги Подъезд к с.Алымовка</t>
  </si>
  <si>
    <t>Подъезд к д.Бубновка</t>
  </si>
  <si>
    <t>от примыкания к автодороге на 5+468 км автодороги Киренск-Орлово</t>
  </si>
  <si>
    <t>до границы р.Лена на 4+032 км автодороги Подъезд к д.Бубновка</t>
  </si>
  <si>
    <t>до границы д.Никольск на км 1+133 автодороги Подъезд к д.Бубновка</t>
  </si>
  <si>
    <t>д.Никольск</t>
  </si>
  <si>
    <t>границы д.Никольск на км 1+133 автодороги Подъезд к д.Бубновка</t>
  </si>
  <si>
    <t>до границы д.Никольск на км 1+359 автодороги Подъезд к д.Бубновка</t>
  </si>
  <si>
    <t>от примыкания к автодороге на 1+359 км автодороги Киренск-Орлово</t>
  </si>
  <si>
    <t>до границы д.Никольск на км 1+638 автодороги Подъезд к д.Бубновка</t>
  </si>
  <si>
    <t>границы д.Никольск на км 1+638 автодороги Подъезд к д.Бубновка</t>
  </si>
  <si>
    <t>до границы д.Никольск на км 1+656 автодороги Подъезд к д.Бубновка</t>
  </si>
  <si>
    <t>от примыкания к автодороге на 1+656 км автодороги Киренск-Орлово</t>
  </si>
  <si>
    <t>Подъезд к д.Змеиново</t>
  </si>
  <si>
    <t>от примыкания  на км 12+183  к автодороге  Киренск-Орлово</t>
  </si>
  <si>
    <t>до границы с. Змеиново на км 1+110  автодороги Подъезд к д.Змеиново</t>
  </si>
  <si>
    <t>Подъезд к д.Кривошапкино</t>
  </si>
  <si>
    <t>от границы д.Подъельник на км 46+623 автодороги Киренск-Орлово</t>
  </si>
  <si>
    <t>до границы д.Подъельник на км 46+883 автодороги Киренск-Орлово</t>
  </si>
  <si>
    <t>от границы д.Подъельник на км 46+883 автодороги Киренск-Орлово</t>
  </si>
  <si>
    <t>до границы д.Подъельник на км 46+986 автодороги Киренск-Орлово</t>
  </si>
  <si>
    <t>от границы д.Подъельник на км 46+986 автодороги Киренск-Орлово</t>
  </si>
  <si>
    <t>до границы д.Подъельник на км 47+051 автодороги Киренск-Орлово</t>
  </si>
  <si>
    <t>от границы д.Подъельник на км 47+051 автодороги Киренск-Орлово</t>
  </si>
  <si>
    <t>до границы д.Подъельник на км 47+091 автодороги Киренск-Орлово</t>
  </si>
  <si>
    <t>от границы д.Подъельник на км 47+091 автодороги Киренск-Орлово</t>
  </si>
  <si>
    <t>до границы д.Подъельник на км 47+335 автодороги Киренск-Орлово</t>
  </si>
  <si>
    <t>от границы д.Подъельник на км 47+335 автодороги Киренск-Орлово</t>
  </si>
  <si>
    <t>до границы д.Подъельник на км 47+437 автодороги Киренск-Орлово</t>
  </si>
  <si>
    <t>от границы д.Подъельник на км 47+437 автодороги Киренск-Орлово</t>
  </si>
  <si>
    <t>до границы п.Юбилейный на км 77+885 автодороги Киренск-Орлово</t>
  </si>
  <si>
    <t>п.Юбилейный</t>
  </si>
  <si>
    <t>от границы п.Юбилейный на км 77+885 автодороги Киренск-Орлово</t>
  </si>
  <si>
    <t>до границы п.Юбилейный на км 77+974 автодороги Киренск-Орлово</t>
  </si>
  <si>
    <t>от границы п.Юбилейный на км 77+974 автодороги Киренск-Орлово</t>
  </si>
  <si>
    <t>до границы п.Юбилейный на км 78+105 автодороги Киренск-Орлово</t>
  </si>
  <si>
    <t>от границы п.Юбилейный на км 78+105 автодороги Киренск-Орлово</t>
  </si>
  <si>
    <t>до границы п.Юбилейный на км 79+314 автодороги Киренск-Орлово</t>
  </si>
  <si>
    <t>от границы п.Юбилейный на км 79+314 автодороги Киренск-Орлово</t>
  </si>
  <si>
    <t>до границы д.Вишнякова на км 79+388 автодороги Киренск-Орлово</t>
  </si>
  <si>
    <t>д.Вишнякова</t>
  </si>
  <si>
    <t>от границы д.Вишнякова на км 79+388 автодороги Киренск-Орлово</t>
  </si>
  <si>
    <t>до границы д.Вишнякова на км 79+838 автодороги Киренск-Орлово</t>
  </si>
  <si>
    <t>от границы д.Вишнякова на км 79+838 автодороги Киренск-Орлово</t>
  </si>
  <si>
    <t>до границы д.Вишнякова на км 79+876 автодороги Киренск-Орлово</t>
  </si>
  <si>
    <t>от границы д.Вишнякова на км 79+876 автодороги Киренск-Орлово</t>
  </si>
  <si>
    <t>до границы д.Вишнякова на км 80+035 автодороги Киренск-Орлово</t>
  </si>
  <si>
    <t>от границы д.Вишнякова на км 80+035 автодороги Киренск-Орлово</t>
  </si>
  <si>
    <t>до границы с.Петропавловское на км 90+349 автодороги Киренск-Орлово</t>
  </si>
  <si>
    <t>с.Петропавловское</t>
  </si>
  <si>
    <t>от границы с.Петропавловское на км 90+349 автодороги Киренск-Орлово</t>
  </si>
  <si>
    <t>до границы с.Петропавловское на км 90+623 автодороги Киренск-Орлово</t>
  </si>
  <si>
    <t>от границы с.Петропавловское на км 90+623 автодороги Киренск-Орлово</t>
  </si>
  <si>
    <t>до границы с.Петропавловское на км 90+710 автодороги Киренск-Орлово</t>
  </si>
  <si>
    <t>до границы д.Аргалей км 11+348</t>
  </si>
  <si>
    <t>Егоровская-Хуруй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д.Хуруй)</t>
  </si>
  <si>
    <t>д.Хуруй</t>
  </si>
  <si>
    <t>от границы д.Хуруй км 7+483</t>
  </si>
  <si>
    <t>от примыкания к полосе отвода на км 6+495 автодороги Кутулик-Аларь-Ныгда (км 0+012)</t>
  </si>
  <si>
    <t>до примыкания к полосе отвода на км 2+103 автодороги Кутулик-Аляты (км 10+297)</t>
  </si>
  <si>
    <t>от границы п.Забитуй км 0+471</t>
  </si>
  <si>
    <t>до границы д.Иванова км 4+981</t>
  </si>
  <si>
    <t>от границы д.Иванова км 6+489</t>
  </si>
  <si>
    <t>от границы д.Улзет км 0+754</t>
  </si>
  <si>
    <t>до границы д.Улзет км 0+754</t>
  </si>
  <si>
    <t>от примыкания к полосе отвода на км 4+867 автодороги Кутулик-Бахтай-Хадахан (км 0+015)</t>
  </si>
  <si>
    <t>до границы д.Тютрина км 3+679</t>
  </si>
  <si>
    <t>от примыкания к полосе отвода на км 36+858 автодороги Кутулик-Бахтай-Хадахан (км 0+019)</t>
  </si>
  <si>
    <t>до границы д.Ундэр-Хуан км 0+612</t>
  </si>
  <si>
    <t>Мамско-Чуйский район</t>
  </si>
  <si>
    <t>уч.Куряты</t>
  </si>
  <si>
    <t>Алзамай-Новокиевск</t>
  </si>
  <si>
    <t>п.Новокиевск</t>
  </si>
  <si>
    <t>Атагай-Лесной</t>
  </si>
  <si>
    <t>Атагай-Усть-Кадуй</t>
  </si>
  <si>
    <t>Вершина-Катарбей-Мунтубулук</t>
  </si>
  <si>
    <t>Катарбей-Миллерова</t>
  </si>
  <si>
    <t>Мельница-Майский</t>
  </si>
  <si>
    <t>Нижнеудинск-Порог</t>
  </si>
  <si>
    <t>Подгорный-Муксут</t>
  </si>
  <si>
    <t>Подъезд к д.Бородинск</t>
  </si>
  <si>
    <t>Подъезд к д.Красная Кавалерия</t>
  </si>
  <si>
    <t>Подъезд к д.Каксат</t>
  </si>
  <si>
    <t>Подъезд к д.Орик</t>
  </si>
  <si>
    <t>Подъезд к д.Талый Ключ</t>
  </si>
  <si>
    <t>Подъезд к д.Укар</t>
  </si>
  <si>
    <t>Подъезд к д.Ут</t>
  </si>
  <si>
    <t>Подъезд к д.Чалоты</t>
  </si>
  <si>
    <t>Подъезд к д.Швайкина</t>
  </si>
  <si>
    <t>Подъезд к п.Подгорный</t>
  </si>
  <si>
    <t>п.Подгорный</t>
  </si>
  <si>
    <t>Подъезд к с.Даур</t>
  </si>
  <si>
    <t>Подъезд к с.Иргей</t>
  </si>
  <si>
    <t>с.Иргей</t>
  </si>
  <si>
    <t>Подъезд к п.ж.д.ст.Хингуй</t>
  </si>
  <si>
    <t>Шумский-Чехово</t>
  </si>
  <si>
    <t>с.Чехово</t>
  </si>
  <si>
    <t>Нижнеилимский район</t>
  </si>
  <si>
    <t>Нижнеудинский район</t>
  </si>
  <si>
    <t>Железногорск-Илимский-Суворовский (от городской черты)</t>
  </si>
  <si>
    <t>Железногорск-Илимский-Суворовский</t>
  </si>
  <si>
    <t>Рудногорск-Радищев</t>
  </si>
  <si>
    <t>Хребтовая-Рудногорск-Новоилимск</t>
  </si>
  <si>
    <t>Нукутский район</t>
  </si>
  <si>
    <t>31км+855 а/д Залари-Жигалово</t>
  </si>
  <si>
    <t>3км+550 а/д Нукуты-Ворот-Онгой</t>
  </si>
  <si>
    <t>с.Хадахан</t>
  </si>
  <si>
    <t>Заречный-Новоселова-Шаховская (в границах района)</t>
  </si>
  <si>
    <t>8км+440 а/д Целинный-Нукуты</t>
  </si>
  <si>
    <t>Кутулик-Бахтай-Хадахан (в границах района)</t>
  </si>
  <si>
    <t>граница (Аларского) Нукутского района</t>
  </si>
  <si>
    <t>Новоленино-Первомайское</t>
  </si>
  <si>
    <t>п.Новоленино</t>
  </si>
  <si>
    <t>с.Первомайское</t>
  </si>
  <si>
    <t>Подъезд к с.Шарагул</t>
  </si>
  <si>
    <t>57км+614 а/д Залари-Жигалово</t>
  </si>
  <si>
    <t>д.Шарагул</t>
  </si>
  <si>
    <t>41км+029 а/д Залари-Жигалово</t>
  </si>
  <si>
    <t>д.Большебаяновская</t>
  </si>
  <si>
    <t>Тангуты-Шараты-Куйта</t>
  </si>
  <si>
    <t>д.Тангуты</t>
  </si>
  <si>
    <t>д.Куйта</t>
  </si>
  <si>
    <t>Целинный-Нукуты</t>
  </si>
  <si>
    <t>14км+187 а/д Залари-Жигалово</t>
  </si>
  <si>
    <t>с.Нукуты</t>
  </si>
  <si>
    <t>Ворот-Онгой-Шалоты-Алтарик</t>
  </si>
  <si>
    <t>д.Ворот-Онгой</t>
  </si>
  <si>
    <t>с.Алтарик</t>
  </si>
  <si>
    <t>Подъезд к д.Русский Мельхитуй</t>
  </si>
  <si>
    <t>д.Мельхитуй</t>
  </si>
  <si>
    <t>Ворот-Онгой-Макарьевская</t>
  </si>
  <si>
    <t>д.Макарьевская</t>
  </si>
  <si>
    <t>34км+125 а/д Залари-Жигалово</t>
  </si>
  <si>
    <t>с.Шараты</t>
  </si>
  <si>
    <t>Подъезд к д.Хамхар</t>
  </si>
  <si>
    <t>до км  2+038 м. автодороги  Тыреть-Веренка</t>
  </si>
  <si>
    <t>от км  2+038 м. автодороги  Тыреть-Веренка</t>
  </si>
  <si>
    <t>до км  4+281 м. автодороги  Тыреть-Веренка</t>
  </si>
  <si>
    <t>от примыкания к полосе отвода федеральной автодороги «Новосибирск-Иркутск» на 1659,680 км</t>
  </si>
  <si>
    <t>до км 15+700 м. автодороги Тыреть-«Залари-Жигалово» (в границах района)</t>
  </si>
  <si>
    <t>до км 9+663 м. автодороги Тыреть-«Залари-Жигалово» (в границах района)</t>
  </si>
  <si>
    <t>от км 9+663 м. автодороги Тыреть-«Залари-Жигалово» (в границах района)</t>
  </si>
  <si>
    <t>п.Новонукутский</t>
  </si>
  <si>
    <t>Подъезд к д.Малая Сухая</t>
  </si>
  <si>
    <t>от примыкания к полосе отвода на км 4+058 автодороги Кутулик-Шульгина-Головинское                                                                                                                                   (км 0+019)</t>
  </si>
  <si>
    <t>до полосы отвода железной дороги км 0+379</t>
  </si>
  <si>
    <t>от полосы отвода железной дороги км 0+529</t>
  </si>
  <si>
    <t>до границы д.Корховская км 0+546</t>
  </si>
  <si>
    <t>от границы д.Корховская км 1+989</t>
  </si>
  <si>
    <t>до границы д.Занина км 9+656</t>
  </si>
  <si>
    <t>от примыкания к полосе отвода на км 2+138 автодороги Подъезд к автовокзалу и ж/д вокзалу п.Кутулик (км 0+008)</t>
  </si>
  <si>
    <t>от границы д.Маниловская км 1+992</t>
  </si>
  <si>
    <t>от границы п.Кутулик км 1+204</t>
  </si>
  <si>
    <t>до границы д.Шульгина км 4+058</t>
  </si>
  <si>
    <t>от границы д.Шульгина км 5+734</t>
  </si>
  <si>
    <t>до границы с.Головинское км 10+150</t>
  </si>
  <si>
    <t>от границы с.Головинское км 11+633</t>
  </si>
  <si>
    <t>IV - 31,388                                                                                                                                                                                                                         V - 9,290</t>
  </si>
  <si>
    <t>от границы п.Забитуй км 8+746</t>
  </si>
  <si>
    <t>до границы д.Нарены км 13+432</t>
  </si>
  <si>
    <t>от границы д.Нарены км 14+869</t>
  </si>
  <si>
    <t>до границы с.Куйта км 19+473</t>
  </si>
  <si>
    <t>от границы с.Куйта км 21+447</t>
  </si>
  <si>
    <t>до границы с.Идеал км 24+763</t>
  </si>
  <si>
    <t>от границы с.Идеал км 26+459</t>
  </si>
  <si>
    <t>до границы д.Алзобей км 32+196</t>
  </si>
  <si>
    <t>от границы д.Алзобей км 33+083</t>
  </si>
  <si>
    <t>до границы с.Аларь км 41+925</t>
  </si>
  <si>
    <t>от границы с.Аларь км 44+196</t>
  </si>
  <si>
    <t>до границы д.Ныгда км 53+486</t>
  </si>
  <si>
    <t>Кутулик-Аларь-Ныгда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п.Кутулик)</t>
  </si>
  <si>
    <t>до полосы отвода железной дороги п.Кутулик                                                                                                                                                                                                         км 0+036</t>
  </si>
  <si>
    <t>от полосы отвода железной дороги п.Кутулик                                                                                                                                                                                                         км 0+834</t>
  </si>
  <si>
    <t>до границы п.Кутулик км 2+039</t>
  </si>
  <si>
    <t>Кутулик-Аларь-Ныгда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п.Забитуй)</t>
  </si>
  <si>
    <t>от примыкания к ул.Центральная д.Куркат                                                                                                                                                                                                                 км 0+000</t>
  </si>
  <si>
    <t>до дома № 182 по ул.Озерная с.Аляты км 49+869</t>
  </si>
  <si>
    <t>Ангарсий-Апхайта-Икинат-Тыргетуй-Балтуй-Каменно-Ангарск</t>
  </si>
  <si>
    <t>до примыкания к полосе отводамна км 29+043 автодороги Рысево-Каменно-Ангарск (км 29+962)</t>
  </si>
  <si>
    <t xml:space="preserve">от Аларского и Черемховского районов (км 28+382 м) </t>
  </si>
  <si>
    <t xml:space="preserve">от Аларского и Черемховского районов (км 32+758 м) </t>
  </si>
  <si>
    <t>Братск-Усть-Илимск</t>
  </si>
  <si>
    <t>от границы Черемховского и Усольского районов                                                                                                                                                                                                                                                                                                                                                       км 3+428</t>
  </si>
  <si>
    <t>до примыкания к полосе отвода на км 1+510 автодороги Мишелевка-сан.Таежный (км 6+559)</t>
  </si>
  <si>
    <t>Чеботариха-Уховский</t>
  </si>
  <si>
    <t>Мама-Луговский-Горно-Чуйский</t>
  </si>
  <si>
    <t xml:space="preserve">от примыкания к полосе отвода на км 94+538 автодороги Бодайбо-Мама км 0+006                                  </t>
  </si>
  <si>
    <t>Мамско-Чуйский</t>
  </si>
  <si>
    <t>от границы р.п. Луговский км 0+658</t>
  </si>
  <si>
    <t>до границы п. Слюдянка км 12+194</t>
  </si>
  <si>
    <t>от границы п. Слюдянка км 13+975</t>
  </si>
  <si>
    <t>до границы р.п. Согдиондон км 71+986</t>
  </si>
  <si>
    <t>от границы р.п. Согдиондон км 72+457</t>
  </si>
  <si>
    <t>до границы п. Горно-Чуйский км 103+070</t>
  </si>
  <si>
    <t>Мама-Луговский-Горно-Чуйский                                                                                                                                                                                  (в границах р.п. Луговский)</t>
  </si>
  <si>
    <t>р.п. Луговский</t>
  </si>
  <si>
    <t>от примыкания к полосе отвода на км 94+538  автодороги Бодайбо-Мама км 0+006</t>
  </si>
  <si>
    <t>до границы р.п. Луговский км 0+658</t>
  </si>
  <si>
    <t>Мама-Луговский-Горно-Чуйский                                                                                                                                                                          (в границах п. Слюдянка)</t>
  </si>
  <si>
    <t>п. Слюдянка</t>
  </si>
  <si>
    <t>от границы п. Слюдянка км 12+194</t>
  </si>
  <si>
    <t>до границы п. Слюдянка км 13+975</t>
  </si>
  <si>
    <t>Мама-Луговский-Горно-Чуйский                                                                                                                                                                          (в границах р.п. Согдиондон)</t>
  </si>
  <si>
    <t>р.п. Согдиондон</t>
  </si>
  <si>
    <t>от границы р.п. Согдиондон км 71+986</t>
  </si>
  <si>
    <t>до границы р.п. Согдиондон км 72+457</t>
  </si>
  <si>
    <t>Тетеринск-Витимский</t>
  </si>
  <si>
    <t>от паромной переправы через р. Витим п. Тетеринск км 0+000</t>
  </si>
  <si>
    <t>до северной границы п. Большой Северный км 28+355</t>
  </si>
  <si>
    <t>от границы п. Тетеринск км 1+654</t>
  </si>
  <si>
    <t>до границы р.п. Витимский км 21+028</t>
  </si>
  <si>
    <t>от границы р.п. Витимский км 23+143</t>
  </si>
  <si>
    <t>Тетеринск-Витимский                                                                                                                                                                                            (в границах п. Тетеринск)</t>
  </si>
  <si>
    <t>п. Тетеринск</t>
  </si>
  <si>
    <t>до границы п. Тетеринск км 1+654</t>
  </si>
  <si>
    <t>до границы Балаганского (Нукутского) района  (км 6+130)</t>
  </si>
  <si>
    <t>р.п. Витимский</t>
  </si>
  <si>
    <t>от границы р.п. Витимский км 21+028</t>
  </si>
  <si>
    <t>до восточной границы р.п. Витимский км 23+143</t>
  </si>
  <si>
    <t>д.Топка</t>
  </si>
  <si>
    <t>Подъезд к д.Тюмень</t>
  </si>
  <si>
    <t>26км а/д Жмурова-Парфеново-Средняя</t>
  </si>
  <si>
    <t>д.Тюмень</t>
  </si>
  <si>
    <t>Подъезд к д.Худорожкина</t>
  </si>
  <si>
    <t>д.Худорожкина</t>
  </si>
  <si>
    <t>Подъезд к с.Узкий Луг</t>
  </si>
  <si>
    <t>с.Узкий Луг</t>
  </si>
  <si>
    <t>от границы Усольского и Черемховского районов (17км+669м)</t>
  </si>
  <si>
    <t>Рысево-Каменно-Ангарск</t>
  </si>
  <si>
    <t>2км а/д Жаргон-Кирзавод</t>
  </si>
  <si>
    <t>с.Каменно-Ангарск</t>
  </si>
  <si>
    <t>Рысево-Муратова</t>
  </si>
  <si>
    <t>2км а/д Рысево-Каменно-Ангарск</t>
  </si>
  <si>
    <t>д.Муратова</t>
  </si>
  <si>
    <t>Сарапулова-Хорьки</t>
  </si>
  <si>
    <t>15км а/д Жмурова-Парфеново-Средняя</t>
  </si>
  <si>
    <t>д.Хорьки</t>
  </si>
  <si>
    <t>г. Свирск</t>
  </si>
  <si>
    <t>Черемхово-Средний Булай</t>
  </si>
  <si>
    <t>д.Средний Булай</t>
  </si>
  <si>
    <t>Чемодариха-Поздеево-Балухарь</t>
  </si>
  <si>
    <t>8км а/д Черемхово-Чемодариха-Макарьево</t>
  </si>
  <si>
    <t>19км а/д Рысево-Каменно-Ангарск</t>
  </si>
  <si>
    <t>Черемхово-Голуметь-Онот</t>
  </si>
  <si>
    <t>с.Онот</t>
  </si>
  <si>
    <t>Черемхово-Чемодариха-Макарьево</t>
  </si>
  <si>
    <t>6,820/6,880</t>
  </si>
  <si>
    <t>24,900/4,100</t>
  </si>
  <si>
    <t>0,885/8,515</t>
  </si>
  <si>
    <t>4,900/3,900</t>
  </si>
  <si>
    <t>2,730/2,620</t>
  </si>
  <si>
    <t>13,130/19,070</t>
  </si>
  <si>
    <t>Чунский район</t>
  </si>
  <si>
    <t>Веселый-Кулиш</t>
  </si>
  <si>
    <t>Лесогорск-Выдрино</t>
  </si>
  <si>
    <t>д.Паренда</t>
  </si>
  <si>
    <t>Подъезд к п.Парчум</t>
  </si>
  <si>
    <t>Подъезд к с.Шардай</t>
  </si>
  <si>
    <t>от примыкания к полосе отвода на км 5+630 автодороги Баяндай-Покровка (км 0+017)</t>
  </si>
  <si>
    <t>до границы д.Шехаргун км 0+398</t>
  </si>
  <si>
    <t xml:space="preserve">Подъезд к д.Хиней </t>
  </si>
  <si>
    <t>от примыкания к полосе отвода на км 205+861 автодороги Иркутск-Оса-Усть-Уда (км 0+058)</t>
  </si>
  <si>
    <t>от границы с.Унгин км 0+220</t>
  </si>
  <si>
    <t>Подъезд к с.Оса</t>
  </si>
  <si>
    <t>от примыкания к полосе отвода на км 138+490 автодороги Иркутск-Оса-Усть-Уда (км 0+115)</t>
  </si>
  <si>
    <t>до границы с.Оса км 1+297</t>
  </si>
  <si>
    <t>Подъезд к с.Прохоровка</t>
  </si>
  <si>
    <t>от примыкания к полосе отвода на км 87+529 автодороги Усть-Ордынский-Оса км 0+023</t>
  </si>
  <si>
    <t>до границы д.Прохоровка км 1+356</t>
  </si>
  <si>
    <t>Подъезд к с.Хайга</t>
  </si>
  <si>
    <t>от примыкания к полосе отвода на км 199+430 автодороги Иркутск-Оса-Усть-Уда км 0+026</t>
  </si>
  <si>
    <t>до границы д.Хайга км 1+566</t>
  </si>
  <si>
    <t>от примыкания к полосе отвода на км 5+572 автодороги Подъезд к д. Борохал км 0+020</t>
  </si>
  <si>
    <t>до границы д.Горхон км 0+232</t>
  </si>
  <si>
    <t>Подъезд к д.Май (Тагай)</t>
  </si>
  <si>
    <t>от примыкания к полосе отвода на км 214+024 автодороги Иркутск-Оса-Усть-Уда км 0+061</t>
  </si>
  <si>
    <t>до границы д.Тагай км 3+227</t>
  </si>
  <si>
    <t>Подъезд к д.Маниловская</t>
  </si>
  <si>
    <t>от границы Аларского и Заларинского районов                                                                                                                                                                                                       км 0+366</t>
  </si>
  <si>
    <t>до примыкания к полосе отвода на км 0+000 автодороги Маниловская-Шаховская (км 4+454)</t>
  </si>
  <si>
    <t>до границы д.Маниловская км 3+590</t>
  </si>
  <si>
    <t>Подъезд к д.Маниловская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д.Маниловская)</t>
  </si>
  <si>
    <t>от границы д.Маниловская км 3+590</t>
  </si>
  <si>
    <t>от примыкания к полосе отвода на км 8+733 автодороги Аларь-Куркат (км 0+024)</t>
  </si>
  <si>
    <t>Черемховский</t>
  </si>
  <si>
    <t>от примыкания к полосе отвода на км 6+749 автодороги Бабагай-Аляты (км 0+015)</t>
  </si>
  <si>
    <t>Новожилкино-Ключевая (в границах с. Новожилкино)</t>
  </si>
  <si>
    <t>до северной границы с. Новожилкино (1км+534м)</t>
  </si>
  <si>
    <t>от границы с. Новожилкино (1км+534м)</t>
  </si>
  <si>
    <t>до границы д. Ключевая (2км+891м)</t>
  </si>
  <si>
    <t>п.Средний-Тайтурка-Холмушино-Михайловка</t>
  </si>
  <si>
    <t>до границы Усольского и Черемховского районов (17км+669м)</t>
  </si>
  <si>
    <t>п. Средний-Тайтурка-Холмушино-Михайловка</t>
  </si>
  <si>
    <t>п. Средний-Тайтурка-Холмушино-Михайловка (в границах р.п. Тайтурка)</t>
  </si>
  <si>
    <t>р.п. Тайтурка</t>
  </si>
  <si>
    <t>до границы р.п. Тайтурка (3км+756м)</t>
  </si>
  <si>
    <t>от границы р.п. Тайтурка (3км+756м)</t>
  </si>
  <si>
    <t>до границы с. Холмушино (12км+724м)</t>
  </si>
  <si>
    <t>п. Средний-Тайтурка-Холмушино-Михайловка (в границах с. Холмушино)</t>
  </si>
  <si>
    <t>с. Холмушино</t>
  </si>
  <si>
    <t>от границы с. Холмушино (12км+724м) в северо-западном направлении</t>
  </si>
  <si>
    <t>до границы с. Холмушино (15км+998м)</t>
  </si>
  <si>
    <t>от  границы с. Холмушино (15км+998м)</t>
  </si>
  <si>
    <t>Подъезд к д.Буретъ</t>
  </si>
  <si>
    <t xml:space="preserve">до границы д. Буреть (7км+072м) </t>
  </si>
  <si>
    <t>Чуна-Веселый</t>
  </si>
  <si>
    <t>Шелеховский район</t>
  </si>
  <si>
    <t>Моты-Шаманка</t>
  </si>
  <si>
    <t>Олха-Большой Луг</t>
  </si>
  <si>
    <t>Эхирит-Булагатский район</t>
  </si>
  <si>
    <t>25км а/д Усть-Ордынский-Оса</t>
  </si>
  <si>
    <t xml:space="preserve">15км+720 а/д Оек-Ревякина-Усть-Ордынский (в границах района) </t>
  </si>
  <si>
    <t>66км+307 а/д Иркутск-Усть-Ордынский-Жигалово</t>
  </si>
  <si>
    <t>81км+112 а/д Иркутск-Усть-Ордынский-Жигалово</t>
  </si>
  <si>
    <t>с.Ахины</t>
  </si>
  <si>
    <t>Алужино-Корсук-Наумовка до границы района</t>
  </si>
  <si>
    <t>с.Алужина</t>
  </si>
  <si>
    <t>29км+861 а/д Алужино-Корсук-Наумовка до границы района</t>
  </si>
  <si>
    <t xml:space="preserve">Гаханы-Муромцовка </t>
  </si>
  <si>
    <t>с.Муромцовка</t>
  </si>
  <si>
    <t>д.Зады</t>
  </si>
  <si>
    <t>8км а/д Усть-Ордынский-Оса</t>
  </si>
  <si>
    <t>д.Кукунут</t>
  </si>
  <si>
    <t>Подъезд к п.Харат</t>
  </si>
  <si>
    <t>82км+158 а/д Иркутск-Усть-Ордынский-Жигалово</t>
  </si>
  <si>
    <t>с.Харат</t>
  </si>
  <si>
    <t>Подъезд к с.Капсал</t>
  </si>
  <si>
    <t>с.Капсал</t>
  </si>
  <si>
    <t>Гаханы-Зурцаган</t>
  </si>
  <si>
    <t>с.Зурцаган</t>
  </si>
  <si>
    <t>Муромцовка-Хуты</t>
  </si>
  <si>
    <t xml:space="preserve">29км а/д Гаханы-Муромцовка </t>
  </si>
  <si>
    <t>д.Хуты</t>
  </si>
  <si>
    <t>Тугутуй-Комой</t>
  </si>
  <si>
    <t>с.Тугутуй</t>
  </si>
  <si>
    <t>д.Комой</t>
  </si>
  <si>
    <t>Подъезд к с.Отонхой</t>
  </si>
  <si>
    <t>97км+616 а/д Иркутск-Усть-Ордынский-Жигалово</t>
  </si>
  <si>
    <t>д.Отонхой</t>
  </si>
  <si>
    <t>Подъезд к с.Зады</t>
  </si>
  <si>
    <t>Н.Идыга-В.Идыга</t>
  </si>
  <si>
    <t>д.ВерхняяИдыга</t>
  </si>
  <si>
    <t>Булуса-Толодой</t>
  </si>
  <si>
    <t>с.Булуса</t>
  </si>
  <si>
    <t>д.Толодой</t>
  </si>
  <si>
    <t>Подъезд к с.Гушит</t>
  </si>
  <si>
    <t>87км+627 а/д Иркутск-Усть-Ордынский-Жигалово</t>
  </si>
  <si>
    <t>д.Гушит</t>
  </si>
  <si>
    <t>Подъезд к с.Баянгазуй</t>
  </si>
  <si>
    <t>91км+442 а/д Иркутск-Усть-Ордынский-Жигалово</t>
  </si>
  <si>
    <t>д.Баянгазуй</t>
  </si>
  <si>
    <t>Подъезд к с.Свердлово</t>
  </si>
  <si>
    <t>п.Свердлово</t>
  </si>
  <si>
    <t>41,200/11,221</t>
  </si>
  <si>
    <t>Итого по области</t>
  </si>
  <si>
    <t>до границы Аларского и Заларинского районов                                                                                                                                                                                                           км 0+366</t>
  </si>
  <si>
    <t>от примыкания к полосе отвода на км 5+195 автодороги Подъезд к с.Александровское  (км 0+056)</t>
  </si>
  <si>
    <t>16км+035 а/д Кутулик-Бахтай-Хадахан (в границах района)</t>
  </si>
  <si>
    <t>с.Ворот-Онгой</t>
  </si>
  <si>
    <t>д.Шараты</t>
  </si>
  <si>
    <t>Ольхонский район</t>
  </si>
  <si>
    <t>Косая Степь-Бугульдейка</t>
  </si>
  <si>
    <t>47км а/д Баяндай-Еланцы-Хужир</t>
  </si>
  <si>
    <t>п.Бугульдейка</t>
  </si>
  <si>
    <t>Петрово-Бугульдейка</t>
  </si>
  <si>
    <t>69км а/д Баяндай-Еланцы-Хужир</t>
  </si>
  <si>
    <t>Хужир-Харанцы</t>
  </si>
  <si>
    <t>Лузгина-Хокта-Онгой</t>
  </si>
  <si>
    <t>от примыкания к полосе отвода на км 96+156 автодороги Усть-Ордынский-Оса км 0+010</t>
  </si>
  <si>
    <t>от границы д.Лузгина км 1+116</t>
  </si>
  <si>
    <t>до границы д.Мольта км 7+987</t>
  </si>
  <si>
    <t>от границы д.Мольта км 9+253</t>
  </si>
  <si>
    <t>до границы с.Хокта км 12+391</t>
  </si>
  <si>
    <t>от границы с.Хокта км 14+456</t>
  </si>
  <si>
    <t>до границы д.Онгой км 17+844</t>
  </si>
  <si>
    <t>Лузгина-Хокта-Онгой                                                                                                                                                                                          (в границах д.Лузгина)</t>
  </si>
  <si>
    <t>д.Лузгина</t>
  </si>
  <si>
    <t>до границы д. Лузгина км 1+116</t>
  </si>
  <si>
    <t>Лузгина-Хокта-Онгой                                                                                                                                                                                                   (в границах д.Мольта)</t>
  </si>
  <si>
    <t>д.Мольта</t>
  </si>
  <si>
    <t>от границы д.Мольта км 7+987</t>
  </si>
  <si>
    <t>до границы д.Мольта км 9+253</t>
  </si>
  <si>
    <t>Лузгина-Хокта-Онгой                                                                                                                                                                                                   (в границах с.Хокта)</t>
  </si>
  <si>
    <t>с.Хокта</t>
  </si>
  <si>
    <t>от границы с.Хокта км 12+391</t>
  </si>
  <si>
    <t>до границы с.Хокта км 14+456</t>
  </si>
  <si>
    <t>Майская-Абрамовка</t>
  </si>
  <si>
    <t>от примыкания к полосе отвода на км 1+231 автодороги Майская-Рассвет км 0+006</t>
  </si>
  <si>
    <t>Осинский</t>
  </si>
  <si>
    <t>от границы д.Майская км 1+010</t>
  </si>
  <si>
    <t>до границы д.Абрамовка км 1+991</t>
  </si>
  <si>
    <t>Майская-Абрамовка                                                                                                                                                                                          (в границах д.Майская)</t>
  </si>
  <si>
    <t>д.Майская</t>
  </si>
  <si>
    <t>до границы д.Майская км 1+010</t>
  </si>
  <si>
    <t>Грязнушка-Енисей-Онгосор</t>
  </si>
  <si>
    <t>от примыкания к полосе отвода на км 82+839 автодороги Усть-Ордынский-Оса км 0+020</t>
  </si>
  <si>
    <t>до границы с. Енисей км 6+129</t>
  </si>
  <si>
    <t>от границы с. Енисей км 8+173</t>
  </si>
  <si>
    <t>до границы д. Онгосор км 15+172</t>
  </si>
  <si>
    <t>с. Енисей</t>
  </si>
  <si>
    <t>от границы с. Енисей км 6+129</t>
  </si>
  <si>
    <t>до границы с. Енисей км 8+173 и до дома №5А по ул. Кирова с. Енисей км 0+994</t>
  </si>
  <si>
    <t>Подъезд к с.Приморский</t>
  </si>
  <si>
    <t>от примыкания к полосе отвода на км 169+147 автодороги Иркутск-Оса-Усть-Уда км 0+064</t>
  </si>
  <si>
    <t>до границы п.Приморский км 0+325</t>
  </si>
  <si>
    <t>Подъезд к с.Ленино</t>
  </si>
  <si>
    <t>от примыкания к полосе отвода на км 200+018 автодороги Иркутск-Оса-Усть-Уда км 0+061</t>
  </si>
  <si>
    <t>до границы с.Ново-Ленино км 2+679</t>
  </si>
  <si>
    <t>Подъезд к с.Жданово</t>
  </si>
  <si>
    <t>от примыкания к полосе отвода на км 163+922 автодороги Иркутск-Оса-Усть-Уда км 0+090 и от примыкания к полосе отвода на км 164+375 автодороги Иркутск-Оса-Усть-Уда км 0+106</t>
  </si>
  <si>
    <t>до границы п.Жданово км 1+558</t>
  </si>
  <si>
    <t>Подъезд к с.Унгин (Улей)</t>
  </si>
  <si>
    <t>Подъезд к с.Баяндай</t>
  </si>
  <si>
    <t>от примыкания к полосе отвода на км 129+200 автодороги Иркутск-Усть-Ордынский-Жигалово                                                                                                                                (км 0+058)</t>
  </si>
  <si>
    <t>до примыкания к полосе отвода на км 0+555 автодороги Баяндай-Покровка (км 2+026)</t>
  </si>
  <si>
    <t>от примыкания к полосе отвода на км 129+200 автодороги Иркутск-Усть-Ордынский-Жигалово (км 0+058)</t>
  </si>
  <si>
    <t>до границы с.Баяндай км 0+380</t>
  </si>
  <si>
    <t>от границы с.Баяндай км 0+380</t>
  </si>
  <si>
    <t>Баяндай-Еланцы-Хужир</t>
  </si>
  <si>
    <t>до границы Алаского и Черемховского районов                                                                                                                                                                                                                                                                                                                                                                  км 28+382</t>
  </si>
  <si>
    <t>Ангарский-Апхайта-Икинат-Тыргетуй-Балтуй-Каменно-Ангарск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д.Апхайта)</t>
  </si>
  <si>
    <t>до границы с.Тихоновка км 0+799</t>
  </si>
  <si>
    <t>от границы с.Тихоновка км 2+712</t>
  </si>
  <si>
    <t>до границы д.Вершина км 12+898</t>
  </si>
  <si>
    <t>Балухарь-Федяево</t>
  </si>
  <si>
    <t>21км а/д Рысево-Каменно-Ангарск</t>
  </si>
  <si>
    <t xml:space="preserve"> д. Федяево</t>
  </si>
  <si>
    <t>Бельск-«Усолье-Белореченск-Мишелевка-Михайловка»</t>
  </si>
  <si>
    <t>20км а/д «Новосибирск-Иркутск»-Бельск-Поморцево</t>
  </si>
  <si>
    <t>В.Булай-Лохово-Нены</t>
  </si>
  <si>
    <t>3км а/д «Новосибирск-Иркутск»-Бельск-Поморцево</t>
  </si>
  <si>
    <t>19км а/д Черемхово-Голуметь-Онот</t>
  </si>
  <si>
    <t>Восточный-Касьяновка-Михайловка</t>
  </si>
  <si>
    <t>4км а/д Черемхово-Свирск</t>
  </si>
  <si>
    <t>пгт. Михайловка</t>
  </si>
  <si>
    <t>Гавриловская-Жернаково-Герасимова</t>
  </si>
  <si>
    <t>20км а/д Жмурова-Парфеново-Средняя</t>
  </si>
  <si>
    <t>д.Герасимова</t>
  </si>
  <si>
    <t>Голуметь-Новостройка</t>
  </si>
  <si>
    <t>3км а/д Голуметь-Хандагай-Индон</t>
  </si>
  <si>
    <t>п.Новостройка</t>
  </si>
  <si>
    <t>Голуметь-Хандагай-Индон</t>
  </si>
  <si>
    <t>57км а/д Черемхово-Голуметь-Онот</t>
  </si>
  <si>
    <t>уч.Индон</t>
  </si>
  <si>
    <t>Жаргон-Кирзавод</t>
  </si>
  <si>
    <t>г. Черемхово</t>
  </si>
  <si>
    <t>Жмурова-Парфеново-Средняя</t>
  </si>
  <si>
    <t>9км а/д Черемхово-Голуметь-Онот</t>
  </si>
  <si>
    <t>д.Средняя</t>
  </si>
  <si>
    <t>Искра-Протасова</t>
  </si>
  <si>
    <t>4км а/д В.Булай-Лохово-Нены</t>
  </si>
  <si>
    <t>д.Протасова</t>
  </si>
  <si>
    <t>Ключи-Елань</t>
  </si>
  <si>
    <t>10км а/д «Новосибирск-Иркутск»-Бельск-Поморцево</t>
  </si>
  <si>
    <t>д.Елань</t>
  </si>
  <si>
    <t>Козлова-Протасова-Белькова</t>
  </si>
  <si>
    <t>9км а/д В.Булай-Лохово-Нены</t>
  </si>
  <si>
    <t>д.Белькова</t>
  </si>
  <si>
    <t>Старый Кутугун-Шубина</t>
  </si>
  <si>
    <t>15км а/д Рысево-Каменно-Ангарск</t>
  </si>
  <si>
    <t>д.Шубина</t>
  </si>
  <si>
    <t>Михайловка-Березовка</t>
  </si>
  <si>
    <t>д. Березовка</t>
  </si>
  <si>
    <t>Молочное-«Михайловка-Березовка»</t>
  </si>
  <si>
    <t>16км а/д Черемхово-Свирск</t>
  </si>
  <si>
    <t>4км а/д Михайловка-Березовка</t>
  </si>
  <si>
    <t>Н.Иреть-Тальники-Тунгуска</t>
  </si>
  <si>
    <t>43км а/д Черемхово-Голуметь-Онот</t>
  </si>
  <si>
    <t>с.Тунгуска</t>
  </si>
  <si>
    <t>Новогромово-Катом</t>
  </si>
  <si>
    <t>д.Катом</t>
  </si>
  <si>
    <t>Парфеново-Сутупова-Мотова</t>
  </si>
  <si>
    <t>6км а/д Жмурова-Парфеново-Средняя</t>
  </si>
  <si>
    <t>д.Мотова</t>
  </si>
  <si>
    <t>Подъезд к д.Бажей</t>
  </si>
  <si>
    <t>36км а/д Черемхово-Голуметь-Онот</t>
  </si>
  <si>
    <t>д.Бажей</t>
  </si>
  <si>
    <t>Подъезд к д.Герасимова</t>
  </si>
  <si>
    <t>16км а/д Жмурова-Парфеново-Средняя</t>
  </si>
  <si>
    <t>Подъезд к д.Гусева</t>
  </si>
  <si>
    <t>с.Нижняя Иреть</t>
  </si>
  <si>
    <t>з.Гусева</t>
  </si>
  <si>
    <t>Подъезд к д.Гымыль</t>
  </si>
  <si>
    <t>2км а/д Подъезд к д.Топка</t>
  </si>
  <si>
    <t>д.Гымыль</t>
  </si>
  <si>
    <t>Подъезд к д.Жалгай</t>
  </si>
  <si>
    <t>7км а/д Голуметь-Хандагай-Индон</t>
  </si>
  <si>
    <t>д.Жалгай</t>
  </si>
  <si>
    <t>Подъезд к д.Малиновка</t>
  </si>
  <si>
    <t>Подъезд к д.Полежаева</t>
  </si>
  <si>
    <t>66км а/д Черемхово-Голуметь-Онот</t>
  </si>
  <si>
    <t>п.Полежаева</t>
  </si>
  <si>
    <t>Подъезд к д.Топка</t>
  </si>
  <si>
    <t>24км а/д Жмурова-Парфеново-Средняя</t>
  </si>
  <si>
    <t>от примыкания к полосе отвода на км 27+541 автодороги Кутулик-Бахтай-Хадахан (км 0+015)</t>
  </si>
  <si>
    <t>до границы с.Бахтай км 1+319</t>
  </si>
  <si>
    <t>Подъезд к д.Буркова</t>
  </si>
  <si>
    <t>от примыкания к полосе отвода на км 50+300 автодороги Кутулик-Аларь-Ныгда (км 0+021)</t>
  </si>
  <si>
    <t>в том числе</t>
  </si>
  <si>
    <t>IV</t>
  </si>
  <si>
    <t>V</t>
  </si>
  <si>
    <t>от границы Балаганского (Нукутского) района (км 7+214)</t>
  </si>
  <si>
    <t>до границы Балаганского (Нукутского)  района (км 8+945)</t>
  </si>
  <si>
    <t>от границы Балаганского (Нукутского) района (км 15+984)</t>
  </si>
  <si>
    <t>до границы Балаганского (Зиминского) района (км 49+664)</t>
  </si>
  <si>
    <t xml:space="preserve">от  границы Нукутского (Балаганского) района (км 6+130) </t>
  </si>
  <si>
    <t>до границы Нукутского (Балаганского)  района (км 7+214)</t>
  </si>
  <si>
    <t xml:space="preserve">от  границы Нукутского (Балаганского) района (км 8+945) </t>
  </si>
  <si>
    <t>до границы Нукутского (Балаганского)  района (км 15+984)</t>
  </si>
  <si>
    <t>до примыкания к полосе автодороги Иркутск-Усть-Ордынский-Жигалово км 271+805</t>
  </si>
  <si>
    <t>от примыкания к полосе отвода на км 173+512 автодороги Усть-Кут-Уоян (км 0+011)</t>
  </si>
  <si>
    <t>в границах с. Казачинское км 16+413</t>
  </si>
  <si>
    <t>от примыкания к полосе отвода на км 112+907 автодороги Баяндай-Еланцы-Хужир (км 0+000)</t>
  </si>
  <si>
    <t>до начала а/д Курма-Онгурен км 28+576</t>
  </si>
  <si>
    <t>В том числе</t>
  </si>
  <si>
    <t>до км 28+550 автодороги Жигалово-Усть-Илга</t>
  </si>
  <si>
    <t>от границы р.п. Жигалово км 2+399</t>
  </si>
  <si>
    <t>Знаменка - Дальняя Закора - Лукиново</t>
  </si>
  <si>
    <t>от примыкания к полосе отвода на км 248+277 автодороги Залари-Жигалово (км 0+062)</t>
  </si>
  <si>
    <t>до границы с. Лукиново (км 74+815)</t>
  </si>
  <si>
    <t>до границы с. Дальняя Закора км 10+960</t>
  </si>
  <si>
    <t>от границы с. Дальняя Закора км 11+377</t>
  </si>
  <si>
    <t>до границы с. Качень км 16+812</t>
  </si>
  <si>
    <t>от границы с.  Качень км 16+909</t>
  </si>
  <si>
    <t>до границы д. Чичек км 27+052</t>
  </si>
  <si>
    <t>от границы д. Чичек км 28+447</t>
  </si>
  <si>
    <t>до границы д .Кайдакан км 33+926</t>
  </si>
  <si>
    <t>от границы д .Кайдакан км 35+450</t>
  </si>
  <si>
    <t>до границы д. Бутырина км 43+451</t>
  </si>
  <si>
    <t>от границы д. Бутырина км 44+390</t>
  </si>
  <si>
    <t>до границы с. Тимошино км 45+857</t>
  </si>
  <si>
    <t>от границы с. Тимошино 47+970</t>
  </si>
  <si>
    <t>до границы д. Бачай км 69+231</t>
  </si>
  <si>
    <t>от границы д. Бачай км 70+562</t>
  </si>
  <si>
    <t>до границы с. Лукиново км 74+815</t>
  </si>
  <si>
    <t>с. Дальняя Закора</t>
  </si>
  <si>
    <t>от границы с. Дальняя Закора км 10+960</t>
  </si>
  <si>
    <t>до границы с. Дальняя Закора км 11+377</t>
  </si>
  <si>
    <t>с. Качень</t>
  </si>
  <si>
    <t>от границы с. Качень  км 16+812</t>
  </si>
  <si>
    <t>до границы с.  Качень км 16+909</t>
  </si>
  <si>
    <t>д. Чичек</t>
  </si>
  <si>
    <t>от границы д. Чичек км 27+052</t>
  </si>
  <si>
    <t>до границы д. Чичек км 28+447</t>
  </si>
  <si>
    <t>д .Кайдакан</t>
  </si>
  <si>
    <t>от границы д .Кайдакан км 33+926</t>
  </si>
  <si>
    <t>до границы д .Кайдакан км 35+450</t>
  </si>
  <si>
    <t>д. Бутырина</t>
  </si>
  <si>
    <t>от границы д. Бутырина км 43+451</t>
  </si>
  <si>
    <t>до границы д. Бутырина км 44+390</t>
  </si>
  <si>
    <t>с. Тимошино</t>
  </si>
  <si>
    <t>от границы с. Тимошино км 45+857</t>
  </si>
  <si>
    <t>до границы с. Тимошино 47+970</t>
  </si>
  <si>
    <t>д. Бачай</t>
  </si>
  <si>
    <t>от границы д. Бачай км 69+231</t>
  </si>
  <si>
    <t>до границы д. Бачай км 70+562</t>
  </si>
  <si>
    <t>Подъезд к д. Воробьева</t>
  </si>
  <si>
    <t>от примыкания к полосе отвода на км 359+018 автодороги Иркутск- Усть-Ордынский-Жигалово (км 0+032)</t>
  </si>
  <si>
    <t>до примыкания к полосе отвода на км 362+318 автодороги Иркутск-Усть-Ордынский-Жигалово км 5+092</t>
  </si>
  <si>
    <t>до границы д. Воробьева км 1+050</t>
  </si>
  <si>
    <t>от границы д. Воробьева км 2+875</t>
  </si>
  <si>
    <t>Подъезд к д. Головновка</t>
  </si>
  <si>
    <t>от границы с. Тутура км 0+000</t>
  </si>
  <si>
    <t>от границы с. Тутура км 1+262</t>
  </si>
  <si>
    <t>до границы д. Головновка км 1+468</t>
  </si>
  <si>
    <t>с. Тутура</t>
  </si>
  <si>
    <t>до границы с. Тутура км 1+262</t>
  </si>
  <si>
    <t>Подъезд к с. Дальняя Закора</t>
  </si>
  <si>
    <t>от примыкания к полосе отвода на км 234+578 автодороги Залари-Жигалово (км 0+045)</t>
  </si>
  <si>
    <t>до примыкания к полосе отвода автодороги Знаменка-Дальняя Закора-Лукиново км 1+855</t>
  </si>
  <si>
    <t xml:space="preserve">Жигаловский </t>
  </si>
  <si>
    <t>Подъезд к д. Пономарева</t>
  </si>
  <si>
    <t>от примыкания к полосе отвода на км 367+246 автодороги Иркутск-Усть-Ордынский-Жигалово (км 0+053)</t>
  </si>
  <si>
    <t>до примыкания к полосе отвода на км 372+361 автодороги Иркутск-Усть-Ордынский-Жигалово км 5+542</t>
  </si>
  <si>
    <t>до границы д. Пономарева км 2+424</t>
  </si>
  <si>
    <t>от границы д. Пономарева км 3+870</t>
  </si>
  <si>
    <t xml:space="preserve">Подъезд к с. Рудовка  </t>
  </si>
  <si>
    <t>от примыкания к полосе отвода на км381+900 автодороги Иркутск-Усть-Ордынский-Жигалово (км 0+033)</t>
  </si>
  <si>
    <t>до границы с. Рудовка км 1+785</t>
  </si>
  <si>
    <t>Подъезд к с. Чикан</t>
  </si>
  <si>
    <t>от примыкания к полосе отвода на км 38+574 автодороги Жигалово-Казачинское (км 0+060)</t>
  </si>
  <si>
    <t>в границах с. Чикан км 4+512</t>
  </si>
  <si>
    <t>до границы с. Чикан км 4+243</t>
  </si>
  <si>
    <t>с. Чикан</t>
  </si>
  <si>
    <t>от границы с. Чикан км 4+243</t>
  </si>
  <si>
    <t>от границы с. Чикан км 0+000</t>
  </si>
  <si>
    <t>в границах д. Келора км 31+854</t>
  </si>
  <si>
    <t>от границы с. Чикан км 0+266</t>
  </si>
  <si>
    <t>до границы д. Келора км 30+722</t>
  </si>
  <si>
    <t>до границы с. Чикан км 0+266</t>
  </si>
  <si>
    <t>Баяндай-Нагалык</t>
  </si>
  <si>
    <t>от примыкания к ул. Гагарина с. Баяндай км 0+000</t>
  </si>
  <si>
    <t>от границы с. Баяндай км 1+443</t>
  </si>
  <si>
    <t>до границы с. Нагалык км 13+786</t>
  </si>
  <si>
    <t>с. Баяндай</t>
  </si>
  <si>
    <t>до границы с. Баяндай км 1+443</t>
  </si>
  <si>
    <t>с. Нагалык</t>
  </si>
  <si>
    <t>от границы с. Нагалык км 13+786</t>
  </si>
  <si>
    <t>Половинка-Васильевка-Люры</t>
  </si>
  <si>
    <t>от примыкания к полосе отвода на км 144+745 автодороги Иркутск-Усть-Ордынский-Жигалово                                                                                                                          (км 0+014)</t>
  </si>
  <si>
    <t>до примыкания к полосе отвода на км 123+645 автодороги Иркутск-Усть-Ордынский-Жигалово                                                                                                                         (км 35+250)</t>
  </si>
  <si>
    <t>от примыкания к полосе отвода на км 144+745 автодороги Иркутск-Усть-Ордынский-Жигалово (км 0+014)</t>
  </si>
  <si>
    <t>до границы д.Зангут км 0+807</t>
  </si>
  <si>
    <t>IV - 20,897                                                                                                                                                                                                              V - 6,122</t>
  </si>
  <si>
    <t>от границы д.Зангут км 0+909</t>
  </si>
  <si>
    <t>до границы с.Васильевка км 8+580</t>
  </si>
  <si>
    <t>от границы с.Васильевка км 9+990</t>
  </si>
  <si>
    <t>до границы д.Толстовка км 12+408</t>
  </si>
  <si>
    <t>от границы д.Толстовка км 13+315</t>
  </si>
  <si>
    <t>до границы с.Тургеневка км 17+201</t>
  </si>
  <si>
    <t>от границы с.Тургеневка км 19+485</t>
  </si>
  <si>
    <t>до примыкания к полосе отвода на км 9+208 автодороги Баяндай-Еланцы-Хужир (км 20+792)</t>
  </si>
  <si>
    <t>от примыкания к полосе отвода на км 8+771 автодороги Баяндай-Еланцы-Хужир (км 20+792)</t>
  </si>
  <si>
    <t>до границы д.Бохолдой км 29+880</t>
  </si>
  <si>
    <t>от границы д.Бохолдой км 30+900</t>
  </si>
  <si>
    <t>до границы д.Люры км 32+731</t>
  </si>
  <si>
    <t>от границы д.Люры км 35+225</t>
  </si>
  <si>
    <t>до примыкания к полосе отвода на км 123+645 автодороги Иркутск-Усть-Ордынский-Жигалово (км 35+250)</t>
  </si>
  <si>
    <t>от границы д.Зангут км 0+807</t>
  </si>
  <si>
    <t>до границы д.Зангут км 0+909</t>
  </si>
  <si>
    <t>от границы с.Васильевка км 8+580</t>
  </si>
  <si>
    <t>до границы с.Васильевка км 9+990</t>
  </si>
  <si>
    <t>д.Толстовка</t>
  </si>
  <si>
    <t>от границы д.Толстовка км 12+408</t>
  </si>
  <si>
    <t>до границы д.Толстовка км 13+315</t>
  </si>
  <si>
    <t>с.Тургеневка</t>
  </si>
  <si>
    <t>от границы с.Тургеневка км 17+201</t>
  </si>
  <si>
    <t>до границы с.Тургеневка км 19+485</t>
  </si>
  <si>
    <t>д.Бохолдой</t>
  </si>
  <si>
    <t>от границы д.Бохолдой км 29+880</t>
  </si>
  <si>
    <t>до границы д.Бохолдой км 30+900</t>
  </si>
  <si>
    <t>д.Люры</t>
  </si>
  <si>
    <t>от границы д.Люры км 32+731</t>
  </si>
  <si>
    <t>до границы д.Люры км 35+225</t>
  </si>
  <si>
    <t>Нижнеудинск-Боровинок-Алзамай</t>
  </si>
  <si>
    <t>зимник</t>
  </si>
  <si>
    <t>от км 8+398 м. автодороги Подъезд к с.Большая Елань</t>
  </si>
  <si>
    <t>Подъезд к с.Мальта</t>
  </si>
  <si>
    <t>до восточной границы с. Мальта (0км+349м)</t>
  </si>
  <si>
    <t>Сосновка-Белогорск</t>
  </si>
  <si>
    <t xml:space="preserve">до границы 
п. Белогорск (2км+576м)
</t>
  </si>
  <si>
    <t>Средний-Мальта-Бадай</t>
  </si>
  <si>
    <t xml:space="preserve">Средний-Мальта-Бадай </t>
  </si>
  <si>
    <t>до железной дороги (1км+328м)</t>
  </si>
  <si>
    <t>от северо-восточной границы с.Мальта (3км+753м)</t>
  </si>
  <si>
    <t>до юго-западной границы п. Новомальтинск (5км+361м)</t>
  </si>
  <si>
    <t>Средний-Мальта-Бадай (в границах п. Новомальтинск)</t>
  </si>
  <si>
    <t>п. Новомальтинск</t>
  </si>
  <si>
    <t>от юго-западной границы п. Новомальтинск (5км+361м)</t>
  </si>
  <si>
    <t>до северо-восточной границы п. Новомальтинск (10км+307м)</t>
  </si>
  <si>
    <t>от северо-восточной границы п. Новомальтинск (10км+307м)</t>
  </si>
  <si>
    <t>до западной границы д. Бадай (12км+285м)</t>
  </si>
  <si>
    <t>от границы п.Кутулик км 2+171</t>
  </si>
  <si>
    <t>до границы с.Александровск км 7+779</t>
  </si>
  <si>
    <t>IV - 34,176                                                                                                                                                                                                                    V - 4,122</t>
  </si>
  <si>
    <t>от границы с.Александровск км 9+993</t>
  </si>
  <si>
    <t>до границы с.Зоны км 19+271</t>
  </si>
  <si>
    <t>от границы с.Зоны км 20+808</t>
  </si>
  <si>
    <t>до границы д.Ключи км 38+969</t>
  </si>
  <si>
    <t>от границы д.Ключи км 39+871</t>
  </si>
  <si>
    <t>до границы с.Аляты км 45+122</t>
  </si>
  <si>
    <t>Табарсук-Кирюшина-Большая Ерма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д.Кирюшина)</t>
  </si>
  <si>
    <t>д.Кирюшина</t>
  </si>
  <si>
    <t>до границы Аларского и Нукутского районов км 15+705</t>
  </si>
  <si>
    <t>до границы Аларского и Нукутского районов км 43+473</t>
  </si>
  <si>
    <t xml:space="preserve">в том числе </t>
  </si>
  <si>
    <t>до границы с. Табарсук  км 10+801</t>
  </si>
  <si>
    <t>от границы с. Табарсук  км 10+801</t>
  </si>
  <si>
    <t>от границы с. Табарсук  км 11+255</t>
  </si>
  <si>
    <t>до границы Нукутского  и Алрского районов км 23+955</t>
  </si>
  <si>
    <t>Кутулик-Бахтай-Хадахан (в границах с. Табарсук)</t>
  </si>
  <si>
    <t>с. Табарсук</t>
  </si>
  <si>
    <t>до границы с. Табарсук  км 11+255</t>
  </si>
  <si>
    <t>от примыкания к полосе отвода на км 7+660 автодороги Подъезд к с.Иваническое (км 0+000)</t>
  </si>
  <si>
    <t>от границы с.Иваническое км 1+835</t>
  </si>
  <si>
    <t>до границы д.Шалоты км 3+544</t>
  </si>
  <si>
    <t>до южной границы р.п. Мишелевка (30км+863м)</t>
  </si>
  <si>
    <t>Усолье-Белореченск-Мишелевка-Михайловка (в границах р.п. Мишелевка)</t>
  </si>
  <si>
    <t>от южной границы р.п. Мишелевка (30км+863м)</t>
  </si>
  <si>
    <t>Усолье-Ершовка</t>
  </si>
  <si>
    <t>от юго-западной части г. Усолье-Сибирское (0км+000м)</t>
  </si>
  <si>
    <t>до северо-восточной границы п. Ершовка (11км+722м)</t>
  </si>
  <si>
    <t>Целоты-Архиреевка</t>
  </si>
  <si>
    <t>от примыкания к полосе отвода на 33 км автодороги «Тельма-Раздолье» (0км+050м)</t>
  </si>
  <si>
    <t>Целоты-Архиреевка (в границах с. Целоты)</t>
  </si>
  <si>
    <t>с. Целоты</t>
  </si>
  <si>
    <t>до юго-восточной границы с. Целоты (0км+925м)</t>
  </si>
  <si>
    <t>от юго-восточной границы с. Целоты (0км+925м)</t>
  </si>
  <si>
    <t>до западной границы д.Архиереевка (5км+168м)</t>
  </si>
  <si>
    <t>Усть-Илимский район</t>
  </si>
  <si>
    <t>Железнодорожный-Тубинский</t>
  </si>
  <si>
    <t>Невон-Кеуль</t>
  </si>
  <si>
    <t>Тубинский-Кедровый</t>
  </si>
  <si>
    <t>Усть-Илимск-Железнодорожный</t>
  </si>
  <si>
    <t>Усть-Кутский район</t>
  </si>
  <si>
    <t>Марково-Назарово</t>
  </si>
  <si>
    <t>Подъезд к п.Верхнемарково</t>
  </si>
  <si>
    <t>Мостовой переход через р.Лена</t>
  </si>
  <si>
    <t xml:space="preserve">г. Усть-Кут </t>
  </si>
  <si>
    <t>Усть-Кут-Омолой (от городской черты)</t>
  </si>
  <si>
    <t>Усть-Кут-Турука (от городской черты)</t>
  </si>
  <si>
    <t>Усть-Удинский район</t>
  </si>
  <si>
    <t>Молька-Податовская</t>
  </si>
  <si>
    <t>Новая Уда-Усть-Малой</t>
  </si>
  <si>
    <t>Усть-Уда-Светлолобово</t>
  </si>
  <si>
    <t>Усть-Уда-Юголок-Балаганка</t>
  </si>
  <si>
    <t>Черемховский район</t>
  </si>
  <si>
    <t>«Новосибирск-Иркутск»-Бельск-Поморцево</t>
  </si>
  <si>
    <t>д.Поморцева</t>
  </si>
  <si>
    <t>до примыкания к полосе отвода на км 162+970 автодороги Иркутск-Усть-Ордынский-Жигалово (км 0+853)</t>
  </si>
  <si>
    <t>Подъезд к с.Патроны</t>
  </si>
  <si>
    <t>20км а/д Иркутск-Листвянка</t>
  </si>
  <si>
    <t>п.Патроны</t>
  </si>
  <si>
    <t>Ревякина-Бургаз</t>
  </si>
  <si>
    <t>д.Бургаз</t>
  </si>
  <si>
    <t>Смоленщина-Введенщина-Чистые Ключи (в границах района)</t>
  </si>
  <si>
    <t>Урик-Столбово</t>
  </si>
  <si>
    <t>д.Столбова</t>
  </si>
  <si>
    <t>Урик-Тихонова Падь</t>
  </si>
  <si>
    <t>12км а/д Хомутово-Урик-Усть-Куда (в обход с.Грановщина)</t>
  </si>
  <si>
    <t>д.Тихонова Падь</t>
  </si>
  <si>
    <t>Хомутово-Урик-Усть-Куда (в обход с.Грановщина)</t>
  </si>
  <si>
    <t>6км а/д Куда-Хомутово-Турская</t>
  </si>
  <si>
    <t>д.Усть-Куда</t>
  </si>
  <si>
    <t>Иркутский район</t>
  </si>
  <si>
    <t>Улькан-Тарасово</t>
  </si>
  <si>
    <t>Улькан-Юхта</t>
  </si>
  <si>
    <t>Казаченско-Ленский район</t>
  </si>
  <si>
    <t>Катангский район</t>
  </si>
  <si>
    <t>Чечуйск-Подволошино</t>
  </si>
  <si>
    <t>от 25+494 км автодороги д. Чечуйск-Подволошино</t>
  </si>
  <si>
    <t>с. Подволошино</t>
  </si>
  <si>
    <t>Анга-Большой Улун</t>
  </si>
  <si>
    <t>Аргун-Шитхулун</t>
  </si>
  <si>
    <t>Бирюлька-Большая Тарель</t>
  </si>
  <si>
    <t>Бирюлька-Залог</t>
  </si>
  <si>
    <t xml:space="preserve">Подъезд к с. Усть-Алтан                                                                                                                                                                                       </t>
  </si>
  <si>
    <t>от примыкания к полосе отвода на км 20+324 автодороги Майская-Рассвет км 0+034</t>
  </si>
  <si>
    <t>до границы с. Усть-Алтан км 0+421</t>
  </si>
  <si>
    <t>Осинский район</t>
  </si>
  <si>
    <t>Тайшетский район</t>
  </si>
  <si>
    <t>Березовка-Николаевка</t>
  </si>
  <si>
    <t>Бирюсинск-Заречное</t>
  </si>
  <si>
    <t>Квиток-Борисово</t>
  </si>
  <si>
    <t>Невельск-Малиновка</t>
  </si>
  <si>
    <t>д.Малиновка</t>
  </si>
  <si>
    <t>Николаевка-Новошелехова</t>
  </si>
  <si>
    <t>Подъезд к д.Пуляева</t>
  </si>
  <si>
    <t>Подъезд к д.Яковская</t>
  </si>
  <si>
    <t>Подъезд к с.Николаевка</t>
  </si>
  <si>
    <t>Подъезд к с.Черчет</t>
  </si>
  <si>
    <t>Тайшет-Тимирязева-Авдюшино</t>
  </si>
  <si>
    <t>Тайшет-Березовка</t>
  </si>
  <si>
    <t>Тайшет-Шиткино-Шелаево</t>
  </si>
  <si>
    <t>Шелехово-Туманшет</t>
  </si>
  <si>
    <t>Тулунский район</t>
  </si>
  <si>
    <t>Будагово-Аверьяновка</t>
  </si>
  <si>
    <t>Гадалей-Здравоозерный</t>
  </si>
  <si>
    <t>Гуран-Усть-Кульск</t>
  </si>
  <si>
    <t>Едогон-Владимировка-Одон</t>
  </si>
  <si>
    <t>Едогон-Изегол</t>
  </si>
  <si>
    <t>Едогон-Талхан</t>
  </si>
  <si>
    <t>Здравоозерный-Уйгат</t>
  </si>
  <si>
    <t>Икей-Верхний Бурбук</t>
  </si>
  <si>
    <t>Икей-Галдун</t>
  </si>
  <si>
    <t>Котик-Умыган</t>
  </si>
  <si>
    <t>Нижний Бурбук-Большой Одер</t>
  </si>
  <si>
    <t>д.Нижний Бурбук</t>
  </si>
  <si>
    <t>Нижний Бурбук-Верхний Бурбук</t>
  </si>
  <si>
    <t>с.Никитаево</t>
  </si>
  <si>
    <t>Перфилово-Бадар-Евдокимова</t>
  </si>
  <si>
    <t>Подъезд к д.Александровка</t>
  </si>
  <si>
    <t>Подъезд к д.Альбин</t>
  </si>
  <si>
    <t>Подъезд к д.Андреевка</t>
  </si>
  <si>
    <t>Подъезд к д.Северный Кадуй</t>
  </si>
  <si>
    <t>д.Северный Кадуй</t>
  </si>
  <si>
    <t>Подъезд к д.Килим</t>
  </si>
  <si>
    <t>Подъезд к д.Красный Октябрь</t>
  </si>
  <si>
    <t>Подъезд к д.Ниргит</t>
  </si>
  <si>
    <t>Подъезд к д.Новая Деревня</t>
  </si>
  <si>
    <t>Подъезд к д.Новотроицк</t>
  </si>
  <si>
    <t>Подъезд к д.Писаревский</t>
  </si>
  <si>
    <t>Подъезд к д.Харантей</t>
  </si>
  <si>
    <t>д.Харантей</t>
  </si>
  <si>
    <t>Подъезд к п.Иннокентьевский</t>
  </si>
  <si>
    <t>Подъезд к с.Гадалей</t>
  </si>
  <si>
    <t>с.Гадалей</t>
  </si>
  <si>
    <t>Тулун-Сибиряк</t>
  </si>
  <si>
    <t>Тулун-Гадалей-Харгажин</t>
  </si>
  <si>
    <t>с.Икей</t>
  </si>
  <si>
    <t>Усть-Кульск-Ангуй</t>
  </si>
  <si>
    <t>Харантей-Аршан</t>
  </si>
  <si>
    <t>Усольский район</t>
  </si>
  <si>
    <t>п.Раздолье</t>
  </si>
  <si>
    <t>от границы Ангарского и Усольского  районов (36км+251м)</t>
  </si>
  <si>
    <t>Усольский</t>
  </si>
  <si>
    <t>до границы п. Тальяны (50км+463м)</t>
  </si>
  <si>
    <t>Большежилкино-Култук</t>
  </si>
  <si>
    <t>Большежилкино-Култук (в границах д. Большежилкина)</t>
  </si>
  <si>
    <t>д. Большежилкина</t>
  </si>
  <si>
    <t>до границы д. Большежилкина (2км+256м)</t>
  </si>
  <si>
    <t>от западной границы д. Большежилкина (2км+256м)</t>
  </si>
  <si>
    <t>до границы с. Новожилкино (2км+937м)</t>
  </si>
  <si>
    <t>Большежилкино-Култук (в границах с. Новожилкино)</t>
  </si>
  <si>
    <t>с. Новожилкино</t>
  </si>
  <si>
    <t>от границы с. Новожилкино (2км+937м)</t>
  </si>
  <si>
    <t>до границы с. Новожилкино (4км+802м)</t>
  </si>
  <si>
    <t>от западной границы с. Новожилкино (4км+802м)</t>
  </si>
  <si>
    <t>до границы д. Култук (7км+415м)</t>
  </si>
  <si>
    <t>р.п. Мишелевка</t>
  </si>
  <si>
    <t>Могой-Арансахой</t>
  </si>
  <si>
    <t>до границы д. Арансахой (26км+148м)</t>
  </si>
  <si>
    <t>Новожилкино-Ключевая</t>
  </si>
  <si>
    <t>Качугский район</t>
  </si>
  <si>
    <t>Киренский район</t>
  </si>
  <si>
    <t>Алымовка-Банщиково-Кондрашина</t>
  </si>
  <si>
    <t>от правого берега реки Лена</t>
  </si>
  <si>
    <t>до км 25+049 автодороги Алымовка-Банщикова-Кондрашина</t>
  </si>
  <si>
    <t>Киренский</t>
  </si>
  <si>
    <t>до границы д.Никулина на км 3+742 автодороги Алымовка-Банщикова-Кондрашина</t>
  </si>
  <si>
    <t>с.Никулина</t>
  </si>
  <si>
    <t>от границы д.Никулина на км  3+742 автодороги Алымовка-Банщикова-Кондрашина</t>
  </si>
  <si>
    <t xml:space="preserve">до границы д.Никулина
на км 4+688 автодороги Алымовка-Банщикова-Кондрашина
</t>
  </si>
  <si>
    <t>от границы д.Никулинана км 4+688 автодороги Алымовка-Банщикова-Кондрашина</t>
  </si>
  <si>
    <t>до границы д.Никулинана км 4+805 автодороги Алымовка-Банщикова-Кондрашина</t>
  </si>
  <si>
    <t>от границы д.Никулина на км  4+805 автодороги Алымовка-Банщикова-Кондрашина</t>
  </si>
  <si>
    <t>до границы д.Никулина на км 5+071 автодороги Алымовка-Банщикова-Кондрашина</t>
  </si>
  <si>
    <t>от границы д.Никулина на км 5+071 автодороги Алымовка-Банщикова-Кондрашина</t>
  </si>
  <si>
    <t>до границы с.Банщиково на  км  9+636 автодороги Алымовка-Банщикова-Кондрашина</t>
  </si>
  <si>
    <t>с.Банщикова</t>
  </si>
  <si>
    <t>от границы с.Банщиково на  км  9+636 автодороги Алымовка-Банщикова-Кондрашина</t>
  </si>
  <si>
    <t>до границы с.Банщиково на км 10+368 автодороги Алымовка-Банщикова-Кондрашина</t>
  </si>
  <si>
    <t>границы с.Банщиково на км 10+368 автодороги Алымовка-Банщикова-Кондрашина</t>
  </si>
  <si>
    <t>Балышева-Кривая Лука</t>
  </si>
  <si>
    <t xml:space="preserve">от примыкания на км 3+450  к автодороги «Пашня – Кривая Лука» </t>
  </si>
  <si>
    <t>до границы с.Кривая Лука на км 14+880 автодороги Балышева-Кривая Лука</t>
  </si>
  <si>
    <t xml:space="preserve">Киренск-0рлово </t>
  </si>
  <si>
    <t>от городской черты г.Киренск на км 4+052 автодороги Киренск-Орлово</t>
  </si>
  <si>
    <t>до границы д.Орлова на км 103+265 автодороги Киренск-Орлово</t>
  </si>
  <si>
    <t>до границы д.Алексеевка на км 26+813 автодороги Киренск-Орлово</t>
  </si>
  <si>
    <t>д.Алексеевка</t>
  </si>
  <si>
    <t>от границы д.Алексеевка на км 26+813 автодороги Киренск-Орлово</t>
  </si>
  <si>
    <t>до границы д.Алексеевка на км 26+836 автодороги Киренск-Орлово</t>
  </si>
  <si>
    <t>от границы д.Алексеевка на км 26+836 автодороги Киренск-Орлово</t>
  </si>
  <si>
    <t>до границы п.Воронежский на км 28+474 автодороги Киренск-Орлово</t>
  </si>
  <si>
    <t>п.Воронежский</t>
  </si>
  <si>
    <t>от границы п.Воронежский на км 28+474 автодороги Киренск-Орлово</t>
  </si>
  <si>
    <t>до границы п.Воронежский на км 28+963 автодороги Киренск-Орлово</t>
  </si>
  <si>
    <t>от границы п.Воронежский на км 28+963 автодороги Киренск-Орлово</t>
  </si>
  <si>
    <t>до границы д.Салтыковка на км 39+756 автодороги Киренск-Орлово</t>
  </si>
  <si>
    <t>д.Салтыковка</t>
  </si>
  <si>
    <t>от границы д.Салтыковка на км 39+756 автодороги Киренск-Орлово</t>
  </si>
  <si>
    <t>до границы д.Салтыковка на км 39+970 автодороги Киренск-Орлово</t>
  </si>
  <si>
    <t>от границы д.Салтыковка на км 39+970 автодороги Киренск-Орлово</t>
  </si>
  <si>
    <t>до границы д.Салтыковка на км 40+099 автодороги Киренск-Орлово</t>
  </si>
  <si>
    <t>от границы д.Салтыковка на км 40+099 автодороги Киренск-Орлово</t>
  </si>
  <si>
    <t>до границы д.Салтыковка на км 40+442 автодороги Киренск-Орлово</t>
  </si>
  <si>
    <t>от границы д.Салтыковка на км 40+442 автодороги Киренск-Орлово</t>
  </si>
  <si>
    <t>до границы д.Подъельник на км 46+373 автодороги Киренск-Орлово</t>
  </si>
  <si>
    <t>д.Подъельник</t>
  </si>
  <si>
    <t>от границы д.Подъельник на км 46+373 автодороги Киренск-Орлово</t>
  </si>
  <si>
    <t>до границы д.Подъельник на км 46+623 автодороги Киренск-Орлово</t>
  </si>
  <si>
    <t>д.Хамхар</t>
  </si>
  <si>
    <t>Подъезд к д.Куйта (в границах района)</t>
  </si>
  <si>
    <t>граница Черемховского(Усольского) района</t>
  </si>
  <si>
    <t>Закулей-Ункей</t>
  </si>
  <si>
    <t>8км+188 а/д Ворот-Онгой-Шалоты-Алтарик</t>
  </si>
  <si>
    <t>Подъезд к д.Побединская</t>
  </si>
  <si>
    <t>д.Побединская</t>
  </si>
  <si>
    <t>Подъезд к д.Задоновская</t>
  </si>
  <si>
    <t>3км+200 а/д Подъезд к д.Побединская</t>
  </si>
  <si>
    <t>д.Задоновская</t>
  </si>
  <si>
    <t>Подъезд к д.Степной</t>
  </si>
  <si>
    <t>14км+840 а/д Новоленино-Первомайское</t>
  </si>
  <si>
    <t>п.Степное</t>
  </si>
  <si>
    <t>Подъезд к д.Дружный</t>
  </si>
  <si>
    <t>п.Дружный</t>
  </si>
  <si>
    <t>Нукуты-Ворот-Онгой</t>
  </si>
  <si>
    <t>от границы п. ж/д станции Тельма (0км+482м)</t>
  </si>
  <si>
    <t>до примыкания к полосе отвода на 1821 км  автодороги «Байкал» М-53 (0 км+582 м)</t>
  </si>
  <si>
    <t>Китой-Старая Ясачная</t>
  </si>
  <si>
    <t>до северо-западной границы д. Китой (0 км+891 м)</t>
  </si>
  <si>
    <t>Китой - Старая Ясачная (в границах д. Китой)</t>
  </si>
  <si>
    <t>д. Китой</t>
  </si>
  <si>
    <t>от северо-западной границы д. Китой (0км+891м)</t>
  </si>
  <si>
    <t>до юго-западной границы д. Китой (1км+674м)</t>
  </si>
  <si>
    <t>Китой - Старая Ясачная</t>
  </si>
  <si>
    <t>от юго-западной границы д. Китой (1км+674м)</t>
  </si>
  <si>
    <t>до  границы д. Старая Ясачная (6км+925м)</t>
  </si>
  <si>
    <t>Тельма-Раздолье</t>
  </si>
  <si>
    <t>Усолье-Белореченск-Мишелевка-Михайловка</t>
  </si>
  <si>
    <t>от путепровода через железную дорогу  в 243 м от примыкания к автодороге «Байкал» М-53 на 1801 км (0км+043м)</t>
  </si>
  <si>
    <t>до северной  границы р.п. Мишелевка (36км+486м)</t>
  </si>
  <si>
    <t>до юго-восточной  границы р.п. Белореченский (3км+713м)</t>
  </si>
  <si>
    <t>Усолье-Белореченск-Мишелевка-Михайловка (в границах р.п. Белореченский)</t>
  </si>
  <si>
    <t>р.п. Белореченский</t>
  </si>
  <si>
    <t>от юго-восточной границы р.п. Белореченский (3км+713м)</t>
  </si>
  <si>
    <t>до границы р.п. Белореченский (5км+013м)</t>
  </si>
  <si>
    <t>от км 4+485 м. автодороги Усолье-Белореченск-Мишелевка-Михайловка</t>
  </si>
  <si>
    <t>до  км 5+133 м. автодороги Усолье-Белореченск-Мишелевка-Михайловка</t>
  </si>
  <si>
    <t>от границы р.п. Белореченский (5км+013м)</t>
  </si>
  <si>
    <t>до восточной границы с. Сосновка (12км+917м)</t>
  </si>
  <si>
    <t>Усолье-Белореченск-Мишелевка-Михайловка (в границах с. Сосновка)</t>
  </si>
  <si>
    <t>с. Сосновка</t>
  </si>
  <si>
    <t>от восточной границы с. Сосновка (12км+917м)</t>
  </si>
  <si>
    <t>до границы с. Сосновка (14км+421м) по ул.Трактовой</t>
  </si>
  <si>
    <t>от границы с. Сосновка (14км+421м) по ул.Трактовой</t>
  </si>
  <si>
    <t>от примыкания к полосе отвода на км 24+936 автодороги Табарсук-Апхульта-Белобородова                                                                                                                                                                                                                                                                                                       (км 0+020)</t>
  </si>
  <si>
    <t>от примыкания к полосе отвода на км 6+995 автодороги Подъезд к с.Ангарский (км 0+037)</t>
  </si>
  <si>
    <t>до границы Аларского и Черемховского районов                                                                                                                                                                                                                                                                                                                                                      км 28+382</t>
  </si>
  <si>
    <t>до городской черты г. Саянска км 74+685</t>
  </si>
  <si>
    <t>от границы  (Баяндаевского) Ольхонского района (км 22+050)</t>
  </si>
  <si>
    <t>до автобусной остановки  п. Хужир (км 159+532)</t>
  </si>
  <si>
    <t>до границы Бодайбинского (Мамско-Чуйского) района 
км 24 +289</t>
  </si>
  <si>
    <t>от границы п.Жигалово (388+704 км «Иркутск-Усть-Ордынский-Жигалово») км 0</t>
  </si>
  <si>
    <t>от границы (Усть-Удинского) Жигаловского района км 180+509</t>
  </si>
  <si>
    <t>до границы р.п. Жигалово км 388+771</t>
  </si>
  <si>
    <t>Иркутск-Усть-Ордынский</t>
  </si>
  <si>
    <t>от границы (Баяндаевского) Качугского района (км 185+335)</t>
  </si>
  <si>
    <t>до границы Качугского (Жигаловского) района (км 324+258)</t>
  </si>
  <si>
    <t>от границы (Качугского) Жигаловского района км 324+258</t>
  </si>
  <si>
    <t>до границы городской черты г. Саянска км 5+958</t>
  </si>
  <si>
    <t>от км 155 в Чунском районе</t>
  </si>
  <si>
    <t>от границы п.Заярново км 0+000</t>
  </si>
  <si>
    <t>до границы городской черты г. Киренск (км 111+423)</t>
  </si>
  <si>
    <t>до границы д.Тира км 10+017</t>
  </si>
  <si>
    <t>д.Тира</t>
  </si>
  <si>
    <t>от границы д.Тира км 10+017</t>
  </si>
  <si>
    <t>до границы д.Тира км 11+060</t>
  </si>
  <si>
    <t>от границы д.Тира км 11+060</t>
  </si>
  <si>
    <t>до границы Усть-Кутского (Киренского) района (км 16+395)</t>
  </si>
  <si>
    <t>от границы Киренского (Усть-Кутского) района (км 16+395)</t>
  </si>
  <si>
    <t>от дома № 5 по ул. Коммунистическая г. Усть-Кут км 0+000</t>
  </si>
  <si>
    <t>до границы Казачинско-Ленского района (Республики Бурятия)  км 293+569</t>
  </si>
  <si>
    <t>от границы г. Усть-Кут км 1+879</t>
  </si>
  <si>
    <t>до границы р.п. Звездный км 59+118</t>
  </si>
  <si>
    <t>от границы р.п. Звездный км 62+732</t>
  </si>
  <si>
    <t>до границы п. Ния км 97+867</t>
  </si>
  <si>
    <t>от границы п. Ния км 101+841</t>
  </si>
  <si>
    <t>до границы Усть-Кутского (Киренского) района (км 118+978)</t>
  </si>
  <si>
    <t>г. Усть-Кут</t>
  </si>
  <si>
    <t>до границы г. Усть-Кут км 1+879</t>
  </si>
  <si>
    <t>р.п.Звездный</t>
  </si>
  <si>
    <t>от границы р.п. Звездный км 59+118</t>
  </si>
  <si>
    <t>до границы р.п. Звездный км 62+732</t>
  </si>
  <si>
    <t>п. Ния</t>
  </si>
  <si>
    <t>от границы п.Ния км 97+867</t>
  </si>
  <si>
    <t>до границы п. Ния км 101+841</t>
  </si>
  <si>
    <t>от границы (Усть-Кутского) Киренского района (км 118+978)</t>
  </si>
  <si>
    <t>до границы (Киренского) Казачинско-Ленского района (км 134+914)</t>
  </si>
  <si>
    <t>от границы (Усть-Кутского) Казачинско-Ленского района (км 134+914)</t>
  </si>
  <si>
    <t>до границы городской черты г. Железногорск-Илимский км 13+325</t>
  </si>
  <si>
    <t>до примыкания к полосе отвода на км 108+200 автодороги Тайшет-Чуна-Братск км 177+546</t>
  </si>
  <si>
    <t>до границы Нижнеудинского (Чунского) района км 126+761 автодороги Нижнеудинск-Боровинок-Чуна</t>
  </si>
  <si>
    <t>от границы Чунского (Нижнеудинского) района км 126+761</t>
  </si>
  <si>
    <t>Подход к г. Тайшету</t>
  </si>
  <si>
    <t>от границы рп.Железнодорожный км 0+000</t>
  </si>
  <si>
    <t>до км 49+924 автодороги Железнодорожный-Тубинский</t>
  </si>
  <si>
    <t>от южной границы п.Невон км 0+000</t>
  </si>
  <si>
    <t>от границы п.Невон км 4+168</t>
  </si>
  <si>
    <t>до км 10+522 автомобильной дороги Невон-Кеуль</t>
  </si>
  <si>
    <t>Невон-Кеуль (в границах п.Невон)</t>
  </si>
  <si>
    <t>п.Невон</t>
  </si>
  <si>
    <t>до границы п.Невон км 4+168</t>
  </si>
  <si>
    <t>от примыкания к полосе отвода на км 10+487 автодороги Невон-Кеуль (км 0+025)</t>
  </si>
  <si>
    <t>до территории аэропорта км 8+072</t>
  </si>
  <si>
    <t>Подъезд к п.Бадарминск</t>
  </si>
  <si>
    <t>от примыкания к полосе отвода на км 219+285 автодороги Братск-Усть-Илимск (км 0+054)</t>
  </si>
  <si>
    <t>до границы п.Бадарминск км 5+422</t>
  </si>
  <si>
    <t>Подъезд к с.Ершово</t>
  </si>
  <si>
    <t>от примыкания к полосе отвода на км 147+658 автодороги Братск-Усть-Илимск (км 0+050)</t>
  </si>
  <si>
    <t>до км 21+346 автодороги Подъезд к с.Ершово</t>
  </si>
  <si>
    <t>от примыкания к полосе отвода на км 117+938 автодороги Братск-Усть-Илимск (км 0+050)</t>
  </si>
  <si>
    <t>до границы с.Подъеланка км 13+779</t>
  </si>
  <si>
    <t>от границы п.Тубинский км 0+000</t>
  </si>
  <si>
    <t>до границы п.Кедровый км 40+841</t>
  </si>
  <si>
    <t>от границы г.Усть-Илимск км 0+000</t>
  </si>
  <si>
    <t>до границы рп.Железнодорожный км 1+192</t>
  </si>
  <si>
    <t>до границы д. Новоселова км 27+747</t>
  </si>
  <si>
    <t>от границы п. Верхнемарково км 0+000</t>
  </si>
  <si>
    <t>до км 11+206 автодороги Марково-Назарово</t>
  </si>
  <si>
    <t xml:space="preserve">IV              </t>
  </si>
  <si>
    <t>до территории аэропорта км 7+351</t>
  </si>
  <si>
    <t>до границы п. Верхнемарково км 6+305</t>
  </si>
  <si>
    <t>Подъезд к д.Подымахино через п.Казарки</t>
  </si>
  <si>
    <t>до границы д. Подымахино км 3+956</t>
  </si>
  <si>
    <t>до границы п. Казарки км 1+258</t>
  </si>
  <si>
    <t>от границы п. Казарки км 3+412</t>
  </si>
  <si>
    <t>Подъезд к д.Подымахино через Казарки (в границах п. Казарки)</t>
  </si>
  <si>
    <t>п. Казарки</t>
  </si>
  <si>
    <t>от границы п. Казарки км 1+258</t>
  </si>
  <si>
    <t xml:space="preserve">до границы п. Казарки км 3+412 </t>
  </si>
  <si>
    <t>от границы г.Усть-Кут км 0+000</t>
  </si>
  <si>
    <t>до км 16+204 автодороги Усть-Кут-Омолой                                                                                                                                                                     (от городской черты)</t>
  </si>
  <si>
    <t>от границы г.Усть-Кут км 3+873</t>
  </si>
  <si>
    <t>Усть-Кут-Омолой (от городской черты) (в границах г. Усть-Кут)</t>
  </si>
  <si>
    <t>до границы г.Усть-Кут км 3+873</t>
  </si>
  <si>
    <t>От границы г. Усть-Кут км 8+421</t>
  </si>
  <si>
    <t>до границы с. Турука км 21+377</t>
  </si>
  <si>
    <t>Аносово-Аталанка (зимник)</t>
  </si>
  <si>
    <t>от примыкания к полосе отвода на км 79+199 автодороги Средняя Муя-Аносово км 0+054</t>
  </si>
  <si>
    <t>до границы с. Аталанка км 26+241</t>
  </si>
  <si>
    <t>Аталанка-Карда (зимник)</t>
  </si>
  <si>
    <t>от примыкания к полосе отвода на км 16+040 автодороги Аносово-Аталанка (зимник) км 0+010</t>
  </si>
  <si>
    <t>до границы д. Карда км 33+429</t>
  </si>
  <si>
    <t>от примыкания к полосе отвода на км 132+070 автодороги Залари-Жигалово (км 0+045)</t>
  </si>
  <si>
    <t>до границы с. Средняя Муя км 21+073</t>
  </si>
  <si>
    <t>от примыкания к ул. Амурская с. Молька км 0+000</t>
  </si>
  <si>
    <t>от примыкания к полосе отвода на км 245+090 автодороги Иркутск-Оса-Усть-Уда км 0+814</t>
  </si>
  <si>
    <t>до границы д. Податовская км 1+502</t>
  </si>
  <si>
    <t>Молька-Податовская                                                                                                                                                                                          (в границах с. Молька)</t>
  </si>
  <si>
    <t>с. Молька</t>
  </si>
  <si>
    <t>до примыкания к полосе отвода на км 245+090 автодороги Иркутск-Оса-Усть-Уда км 0+749</t>
  </si>
  <si>
    <t>от примыкания к полосе отвода на км 5+837 автодороги Подъезд к с. Новая Уда км 0+000</t>
  </si>
  <si>
    <t>от границы с. Новая Уда км 1+145</t>
  </si>
  <si>
    <t>до границы д. Усть-Малой км 9+621</t>
  </si>
  <si>
    <t>Новая Уда-Усть-Малой                                                                                                                                                                                      (в границах с. Новая Уда)</t>
  </si>
  <si>
    <t>с. Новая Уда</t>
  </si>
  <si>
    <t>до границы с. Новая Уда км 1+145</t>
  </si>
  <si>
    <t>Карда-Подволочное (зимник)</t>
  </si>
  <si>
    <t>от примыкания к полосе отвода на км 16+040 автодороги Аталанка-Карда (зимник) км 0+059</t>
  </si>
  <si>
    <t>до границы с. Подволочное км 38+386</t>
  </si>
  <si>
    <t>р.п. Усть-Уда</t>
  </si>
  <si>
    <t>Подъезд к п. Бурундуйский</t>
  </si>
  <si>
    <t>от примыкания к полосе отвода на км 138+775 автодороги Залари-Жигалово км 0+022</t>
  </si>
  <si>
    <t>до границы п. Бурундуйский км 3+521</t>
  </si>
  <si>
    <t>Подъезд к д. Долганова</t>
  </si>
  <si>
    <t>от примыкания к полосе отвода на км 235+854 автодороги Иркутск-Оса-Усть-Уда км 0+032</t>
  </si>
  <si>
    <t>до границы д. Долганова км 3+013</t>
  </si>
  <si>
    <t>Подъезд к с. Малышевка</t>
  </si>
  <si>
    <t>от примыкания к полосе отвода на км 228+605 автодороги Иркутск-Оса-Усть-Уда км 0+099</t>
  </si>
  <si>
    <t>до примыкания улицы Луговая с. Малышевка км 0+862</t>
  </si>
  <si>
    <t>Подъезд к с. Новая Уда</t>
  </si>
  <si>
    <t>от примыкания к полосе отвода на км 115+791 автодороги Залари-Жигалово км 0+037</t>
  </si>
  <si>
    <t>до примыкания к полосе отвода на км 0+000 автодороги Новая-Уда-Усть-Малой км 5+837</t>
  </si>
  <si>
    <t>до границы с. Новая Уда км 4+922</t>
  </si>
  <si>
    <t>Подъезд к с. Новая Уда                                                                                                                                                                                        (в границах с. Новая Уда)</t>
  </si>
  <si>
    <t>от границы с. Новая Уда км 4+922</t>
  </si>
  <si>
    <t>Подъезд к д. Халюты, д. Ясачная Хайрюзовка</t>
  </si>
  <si>
    <t>от примыкания к полосе отвода на км 238+964 автодороги Иркутск-Оса-Усть-Уда км 0+039</t>
  </si>
  <si>
    <t>до границы д. Халюты км 1+964</t>
  </si>
  <si>
    <t>Средняя Муя-Аносово (зимник)</t>
  </si>
  <si>
    <t>до границы с. Аносово км 90+014</t>
  </si>
  <si>
    <t>от примыкания к полосе отвода на км 6+953 автодороги Усть-Уда-Юголок-Балаганка км 0+053</t>
  </si>
  <si>
    <t>до границы д. Михайловщина км 7+912</t>
  </si>
  <si>
    <t>от границы д. Михайловщина км 8+700</t>
  </si>
  <si>
    <t>до границы с. Светлолобово км 21+217</t>
  </si>
  <si>
    <t>Усть-Уда-Светлолобово                                                                                                                                                                                         (в границах д. Михайловщина)</t>
  </si>
  <si>
    <t>д. Михайловщина</t>
  </si>
  <si>
    <t>от границы д. Михайловщина км 7+912</t>
  </si>
  <si>
    <t>до границы д. Михайловщина км 8+700</t>
  </si>
  <si>
    <t>от примыкания к полосе отвода на км 1+706 автодороги Подъезд к р.п. Усть-Уда км 0+000</t>
  </si>
  <si>
    <t>до примыкания к полосе отвода на км 95+869 автодороги Залари-Жигалово км 43+808</t>
  </si>
  <si>
    <t>от границы р.п. Усть-Уда км 3+325</t>
  </si>
  <si>
    <t>до границы д. Кижа км 29+769</t>
  </si>
  <si>
    <t>от границы д. Кижа км 30+574</t>
  </si>
  <si>
    <t>до границы с. Балаганка км 36+294</t>
  </si>
  <si>
    <t>от границы с. Балаганка км 38+837</t>
  </si>
  <si>
    <t>Усть-Уда-Юголок-Балаганка                                                                                                                                                                              (в границах р.п. Усть-Уда)</t>
  </si>
  <si>
    <t>до границы р.п. Усть-Уда км 3+325</t>
  </si>
  <si>
    <t>Усть-Уда-Юголок-Балаганка                                                                                                                                                                              (в границах д. Кижа)</t>
  </si>
  <si>
    <t>д. Кижа</t>
  </si>
  <si>
    <t>от границы д. Кижа км 29+769</t>
  </si>
  <si>
    <t>до границы д. Кижа км 30+574</t>
  </si>
  <si>
    <t>Усть-Уда-Юголок-Балаганка                                                                                                                                                                              (в границах с. Балаганка)</t>
  </si>
  <si>
    <t>с. Балаганка</t>
  </si>
  <si>
    <t>от границы с. Балаганка км 36+294</t>
  </si>
  <si>
    <t>до границы с. Балаганка км 38+837</t>
  </si>
  <si>
    <t>до паромной переправы через р. Шаманка км 7+067</t>
  </si>
  <si>
    <t>Шелеховский</t>
  </si>
  <si>
    <t>от д. №9 по ул. Пионерская с. Моты км 3+285</t>
  </si>
  <si>
    <t>Моты-Шаманка (в границах с. Моты)</t>
  </si>
  <si>
    <t>с. Моты</t>
  </si>
  <si>
    <t>до д. №9 по ул. Пионерская с. Моты км 3+285</t>
  </si>
  <si>
    <t>от км 4+127 автодороги Олха-Большой Луг</t>
  </si>
  <si>
    <t>до д. №42 по ул. Советская д. Олха км 5+264</t>
  </si>
  <si>
    <t>от границы д. Олха км 9+790</t>
  </si>
  <si>
    <t>до границы р.п. Большой Луг км 16+314</t>
  </si>
  <si>
    <t>Олха-Большой Луг                                                                                                                                                                                                   (в границах д. Олха)</t>
  </si>
  <si>
    <t>д. Олха</t>
  </si>
  <si>
    <t>от д. №42 по ул. Советская д. Олха км 5+264</t>
  </si>
  <si>
    <t>до границы д. Олха км 9+790</t>
  </si>
  <si>
    <t>Подъезд к п. Подкаменная</t>
  </si>
  <si>
    <t>до границы п. Подкаменная км 4+391</t>
  </si>
  <si>
    <t>Смоленщина-Введенщина-Чистые Ключи</t>
  </si>
  <si>
    <t>от границы Шелеховского (Иркутского) района км 4+768</t>
  </si>
  <si>
    <t>до границы с. Баклаши км 7+219</t>
  </si>
  <si>
    <t>от границы с. Баклаши км 12+705</t>
  </si>
  <si>
    <t>до границы с. Введенщина км 16+321</t>
  </si>
  <si>
    <t>от границы с. Введенщина км 18+976</t>
  </si>
  <si>
    <t>Смоленщина-Введенщина-Чистые Ключи (в границах с. Баклаши)</t>
  </si>
  <si>
    <t>с. Баклаши</t>
  </si>
  <si>
    <t>от границы с. Баклаши км 7+219</t>
  </si>
  <si>
    <t>до границы с. Баклаши км 12+705</t>
  </si>
  <si>
    <t>Смоленщина-Введенщина-Чистые Ключи (в границах с. Введенщина)</t>
  </si>
  <si>
    <t>с. Введенщина</t>
  </si>
  <si>
    <t>от границы с. Введенщина км 16+321</t>
  </si>
  <si>
    <t>до границы с. Введенщина км 18+976</t>
  </si>
  <si>
    <t>от границы с.Александровка км 0+424</t>
  </si>
  <si>
    <t>до границы д.Худобок км 6+631</t>
  </si>
  <si>
    <t>Александровка-Худобок                                                                                                                                                                                   (в границах с.Александровка)</t>
  </si>
  <si>
    <t>с.Александровка</t>
  </si>
  <si>
    <t>до границы с.Александровка км 0+424</t>
  </si>
  <si>
    <t>Видим-Прибойный</t>
  </si>
  <si>
    <t>от границы Нижнеилимского и Братского районов (км 22+045)</t>
  </si>
  <si>
    <t>до границы км 62+434</t>
  </si>
  <si>
    <t>от границы км 62+434</t>
  </si>
  <si>
    <t>до примыкания лесовозной дороги км 99+528</t>
  </si>
  <si>
    <t>от примыкания лесовозной дороги км 99+528</t>
  </si>
  <si>
    <t>до границы п.Прибойный, км 105+958</t>
  </si>
  <si>
    <t>от границы с.Илир км 1+647</t>
  </si>
  <si>
    <t>до примыкания к полосе отвода на км 78+056 автодороги Вилюй (км 2+418)</t>
  </si>
  <si>
    <t>от примыкания к полосе отвода на км 78+056 автодороги Вилюй (км 2+517)</t>
  </si>
  <si>
    <t>до границы д.Кардой км 6+076</t>
  </si>
  <si>
    <t>от границы д.Кардой км 7+730</t>
  </si>
  <si>
    <t>до границы д.Карай км 10+799</t>
  </si>
  <si>
    <t>Илир-Кардой-Карай                                                                                                                                                                                                     (в границах д.Кардой)</t>
  </si>
  <si>
    <t>д.Кардой</t>
  </si>
  <si>
    <t>от границы д.Кардой км 6+076</t>
  </si>
  <si>
    <t>до границы д.Кардой км 7+730</t>
  </si>
  <si>
    <t>от примыкания к полосе отвода на км 8+849 автодороги Подъезд к с.Калтук (км 0+025)</t>
  </si>
  <si>
    <t>до границы д.Куватка км 24+791</t>
  </si>
  <si>
    <t>Ключи-Булак-Кумейка</t>
  </si>
  <si>
    <t>от примыкания к полосе отвода на км 9+198 автодороги Подъезд к с.Ключи-Булак  (км 0+000)</t>
  </si>
  <si>
    <t>от границы с.Ключи-Булак км 2+151</t>
  </si>
  <si>
    <t>до границы д.Кумейка км 7+417</t>
  </si>
  <si>
    <t>Ключи-Булак-Кумейка                                                                                                                                                                                                 (в границах с.Ключи-Булак)</t>
  </si>
  <si>
    <t>от примыкания к полосе отвода на км 9+198 автодороги Подъезд к с.Ключи-Булак (км 0+000)</t>
  </si>
  <si>
    <t>до границы с.Ключи-Булак км 2+151</t>
  </si>
  <si>
    <t>Обход г. Братск (через п. Бикей)</t>
  </si>
  <si>
    <t>от границыт п. Чекановский км 0+000</t>
  </si>
  <si>
    <t>до примыкания к полосе отвода на км 3+360 автодороги Братск-Усть-Илимск км 28+992</t>
  </si>
  <si>
    <t>до границы ж/р Стениха км 4+625</t>
  </si>
  <si>
    <t>от границы ж/р Стениха км 5+123</t>
  </si>
  <si>
    <t>до границы ж/р Бикей км 11+516</t>
  </si>
  <si>
    <t>от границы ж/р Бикей км 13+089</t>
  </si>
  <si>
    <t>г. Братск</t>
  </si>
  <si>
    <t>от границы ж/р Стениха км 4+625</t>
  </si>
  <si>
    <t>до границы ж/р Стениха км 5+123</t>
  </si>
  <si>
    <t xml:space="preserve">Обход г. Братск (через п. Бикей)                                                                                                                                                                                                 </t>
  </si>
  <si>
    <t>от границы ж/р Бикей км 11+516</t>
  </si>
  <si>
    <t>до границы ж/р Бикей км 13+089</t>
  </si>
  <si>
    <t>до границы с.Большеокинское км 12+148</t>
  </si>
  <si>
    <t>до границы п.Боровской км 15+119</t>
  </si>
  <si>
    <t>Подъезд к с.Дубынино</t>
  </si>
  <si>
    <t>от примыкания к полосе отвода на км 36+319 автодороги Братск-Усть-Илимск (км 0+068)</t>
  </si>
  <si>
    <t>до границы с.Дубынино км 18+234</t>
  </si>
  <si>
    <t>Подъезд к п.Зяба</t>
  </si>
  <si>
    <t>до границы п.Зяба км 3+595</t>
  </si>
  <si>
    <t>до границы с.Калтук км 8+869</t>
  </si>
  <si>
    <t>до границы п.Кежемский км 16+949</t>
  </si>
  <si>
    <t>Подъезд к с.Ключи-Булак</t>
  </si>
  <si>
    <t>до км 9+198 автодороги Подъезд к с.Ключи-Булак</t>
  </si>
  <si>
    <t>от примыкания к полосе отвода на км 41+611 автодороги Братск-Усть-Илимск (км 0+070)</t>
  </si>
  <si>
    <t>до границы с.Кобляково км 4+595</t>
  </si>
  <si>
    <t>Подъезд к с.Кобь</t>
  </si>
  <si>
    <t>до границы с.Кобь км 11+865</t>
  </si>
  <si>
    <t>до км 2+540 автодороги Подъезд к с.Кузнецовка</t>
  </si>
  <si>
    <t>до границы д.Новое Приречье км 29+538</t>
  </si>
  <si>
    <t>от примыкания к полосе отвода на км 3+648 автодороги Тангуй-Бада (км 0+025)</t>
  </si>
  <si>
    <t>до паромной переправы Добчур км 4+025</t>
  </si>
  <si>
    <t>от примыкания к полосе отвода на км 8+663 автодороги Подъезд к с. Ключи-Булак км 0+020</t>
  </si>
  <si>
    <t>до границы с.Зарбь км 1+453</t>
  </si>
  <si>
    <t>от границы с.Зарбь км 3+807</t>
  </si>
  <si>
    <t>до границы с.Тангуй км 11+175</t>
  </si>
  <si>
    <t>Подъезд к с.Тангуй                                                                                                                                                                                                    (в границах с.Зарбь)</t>
  </si>
  <si>
    <t>с.Зарбь</t>
  </si>
  <si>
    <t>от границы с.Зарбь км 1+453</t>
  </si>
  <si>
    <t>до границы с.Зарбь км 3+807</t>
  </si>
  <si>
    <t>до границы п. Тарма км 6+945</t>
  </si>
  <si>
    <t>Подъезд к п.Шумилово</t>
  </si>
  <si>
    <t>от примыкания к полосе отвода на км 44+775 автодороги Видим-Прибойный км 0+025</t>
  </si>
  <si>
    <t>до границы п. Шумилово км 15+307</t>
  </si>
  <si>
    <t>Подъезд к д.Булак</t>
  </si>
  <si>
    <t>до границы д.Булак км 5+340</t>
  </si>
  <si>
    <t>от примыкания к полосе отвода на км 11+168 автодороги Подъезд к с.Тангуй                                                                                         (км 0+025)</t>
  </si>
  <si>
    <t>до границы д.Бада км 6+895</t>
  </si>
  <si>
    <t>от примыкания к полосе отвода на км 33+605 автодороги Подъезд к п. Игирма км 0+025</t>
  </si>
  <si>
    <t>до примыкания к полосе отвода на км 67+485 автодороги Хребтовая-Рудногорск-Новоилимск км 25+841</t>
  </si>
  <si>
    <t>до границы Нижнеилимского и Братского районов км 22+045</t>
  </si>
  <si>
    <t>до границы п.Миндей 2 км 19+081</t>
  </si>
  <si>
    <t>от границы п.Миндей 2 км 19+868</t>
  </si>
  <si>
    <t>Видим-Прибойный                                                                                                                                                                                           (в границах п.Миндей 2)</t>
  </si>
  <si>
    <t>п.Миндей 2</t>
  </si>
  <si>
    <t>от границы п.Миндей 2 км 19+081</t>
  </si>
  <si>
    <t>до границы п.Миндей 2 км 19+868</t>
  </si>
  <si>
    <t>от городской черты г. Железногорск-Илимский км 0+000</t>
  </si>
  <si>
    <t>до границы п. Суворовский км 17+162</t>
  </si>
  <si>
    <t>от городской черты г.Железногорск-Илимский км 0+000</t>
  </si>
  <si>
    <t>до границы р.п. Шестаково км 16+862</t>
  </si>
  <si>
    <t>от границы р.п. Шестаково км 19+469</t>
  </si>
  <si>
    <t>до границы п. Суворовский км 23+073</t>
  </si>
  <si>
    <t>Железногорск-Илимский-Суворовский                                                                                                                                                        (в границах р.п. Шестаково)</t>
  </si>
  <si>
    <t>р.п. Шестаково</t>
  </si>
  <si>
    <t>от границы р.п. Шестаково км 16+862</t>
  </si>
  <si>
    <t>до границы р.п. Шестаково км 19+469</t>
  </si>
  <si>
    <t>Игирма-Березняки</t>
  </si>
  <si>
    <t>от примыкания к полосе отвода на км 36+332 автодороги Подъезд к п. Игирма км 0+025</t>
  </si>
  <si>
    <t>до примыкания к полосе отвода на км 2+926 автодороги Подъезд к п.Березняки км 3+996</t>
  </si>
  <si>
    <t>Подъезд к п. Березняки</t>
  </si>
  <si>
    <t>от примыкания к полосе отвода на км 31+034 автодороги Подъезд к п. Игирма км 0+025</t>
  </si>
  <si>
    <t>до границы п. Березняки км 3+736</t>
  </si>
  <si>
    <t>Подъезд к п. Заярск</t>
  </si>
  <si>
    <t>до границы п. Заярск км 27+319</t>
  </si>
  <si>
    <t>Подъезд к п. Игирма</t>
  </si>
  <si>
    <t>до границы п. Игирма км 37+582</t>
  </si>
  <si>
    <t>Подъезд к п. Коршуновский</t>
  </si>
  <si>
    <t>от примыкания к полосе отвода на км 4+360 автодороги Железногорск-Илимский-Суворовский км 0+025</t>
  </si>
  <si>
    <t>до границы п. Коршуновский км 3+632</t>
  </si>
  <si>
    <t>Подъезд к р.п.Новая Игирма</t>
  </si>
  <si>
    <t>от примыкания к полосе отвода на км 62+630 автодороги Хребтовая-Рудногорск-Новоилимск                                                                                      км 0+025</t>
  </si>
  <si>
    <t>до границы р.п. Новая Игирма км 0+448</t>
  </si>
  <si>
    <t>Подъезд к п. Соцгородок</t>
  </si>
  <si>
    <t>до границы п. Соцгородок км 6+150</t>
  </si>
  <si>
    <t>Подъезд к р.п. Янгель</t>
  </si>
  <si>
    <t>от примыкания к полосе отвода на км 83+744 автодороги Хребтовая-Рудногорск-Новоилимск                                                                                   км 0+025</t>
  </si>
  <si>
    <t>до границы р.п. Янгель км 17+952</t>
  </si>
  <si>
    <t>от примыкания к полосе отвода на км 91+420 автодороги Хребтовая-Рудногорск-Новоилимск км 0+025</t>
  </si>
  <si>
    <t>до границы р.п. Рудногорск км 0+870</t>
  </si>
  <si>
    <t>от границы р.п. Рудногорск км 1+109</t>
  </si>
  <si>
    <t>до границы р.п. Радищев км 19+454</t>
  </si>
  <si>
    <t>Рудногорск-Радищев                                                                                                                                                                                             (в границах р.п. Рудногорск)</t>
  </si>
  <si>
    <t>р.п. Рудногорск</t>
  </si>
  <si>
    <t>от границы р.п. Рудногорск км 0+870</t>
  </si>
  <si>
    <t>до границы р.п. Рудногорск км 1+109</t>
  </si>
  <si>
    <t>до км 98+642 автодороги Хребтовая-Рудногорск-Новоилимск</t>
  </si>
  <si>
    <t>до границы р.п. Рудногорск км 91+695</t>
  </si>
  <si>
    <t>от границы р.п. Рудногорск км 94+122</t>
  </si>
  <si>
    <t>до границы п. Новоилимск км 98+243</t>
  </si>
  <si>
    <t>Хребтовая-Рудногорск-Новоилимск                                                                                                                                                                                              (в границах р.п. Рудногорск)</t>
  </si>
  <si>
    <t>от границы р.п. Рудногорск км 91+695</t>
  </si>
  <si>
    <t>до границы р.п. Рудногорск км 94+122</t>
  </si>
  <si>
    <t>от примыкания к полосе отвода на км 6+516 автодороги Тайшет-Березовка (км 0+000)</t>
  </si>
  <si>
    <t>до границы с.Николаевка км 14+211</t>
  </si>
  <si>
    <t>от д. Енисейка км 4+549</t>
  </si>
  <si>
    <t>от границы д.Енисейка км 5+693</t>
  </si>
  <si>
    <t>до границы с.Заречное км 8+554</t>
  </si>
  <si>
    <t>Бирюсинск-Заречное                                                                                                                                                                                         (в границах д.Енисейка)</t>
  </si>
  <si>
    <t>д.Енисейка</t>
  </si>
  <si>
    <t>от границы д.Енисейка км 4+549</t>
  </si>
  <si>
    <t>до границы д.Енисейка км 5+693</t>
  </si>
  <si>
    <t>от границы рп.Квиток км 0+000</t>
  </si>
  <si>
    <t>до границы с.Короленко км 2+942</t>
  </si>
  <si>
    <t>от границы с.Короленко км 3+472</t>
  </si>
  <si>
    <t>до границы д.Шевченко км 6+234</t>
  </si>
  <si>
    <t>от границы д.Шевченко км 7+123</t>
  </si>
  <si>
    <t>до границы с.Борисово км 18+824</t>
  </si>
  <si>
    <t>Квиток-Борисово                                                                                                                                                                                             (в границах с.Короленко)</t>
  </si>
  <si>
    <t>с.Короленко</t>
  </si>
  <si>
    <t>от границы с.Короленко км 2+942</t>
  </si>
  <si>
    <t>до границы с.Короленко км 3+472</t>
  </si>
  <si>
    <t>Квиток-Борисово                                                                                                                                                                                             (в границах д.Шевченко)</t>
  </si>
  <si>
    <t>д.Шевченко</t>
  </si>
  <si>
    <t>от границы д.Шевченко км 6+234</t>
  </si>
  <si>
    <t>до границы д.Шевченко км 7+123</t>
  </si>
  <si>
    <t>Коновалова-Конторка</t>
  </si>
  <si>
    <t>от примыкания к полосе отвода на км 23+389 автодороги Тайшет-Шиткино-Шелаево (км 0+020)</t>
  </si>
  <si>
    <t>до границы с. Конторка км 24+081</t>
  </si>
  <si>
    <t>от примыкания к полосе отвода на км 39+887 автодороги Тайшет-Чуна-Братск (км 0+025)</t>
  </si>
  <si>
    <t>до границы д.Малиновка км 6+493</t>
  </si>
  <si>
    <t>от восточной границы с. Николаевка км 0+408</t>
  </si>
  <si>
    <t>до границы д. Новошелехово  км 8+418</t>
  </si>
  <si>
    <t>Подъезд к г.Бирюсинск</t>
  </si>
  <si>
    <t>до железнодорожного переезда г.Бирюсинск (км 2+907)</t>
  </si>
  <si>
    <t>до км 6+182 автодороги Подъезд к с.Николаевка</t>
  </si>
  <si>
    <t>до границы с.Николаевка км 4+427</t>
  </si>
  <si>
    <t>от  границы с.Николаевка км 5+807</t>
  </si>
  <si>
    <t>от примыкания к полосе отвода на км 11+340 автодороги Квиток-Борисово (км 0+025)</t>
  </si>
  <si>
    <t>до границы д.Пуляева км 1+822</t>
  </si>
  <si>
    <t>от примыкания к полосе отвода на км 126+130 автодороги Тайшет-Шиткино-Шелаево (км 0+025)</t>
  </si>
  <si>
    <t>до км 0+593 автодороги Подъезд к с.Черчет</t>
  </si>
  <si>
    <t>от примыкания к полосе отвода на км 65+904 автодороги Тайшет-Шиткино-Шелаево (км 0+025)</t>
  </si>
  <si>
    <t>до границы д.Яковская км 3+197</t>
  </si>
  <si>
    <t>до границы с.Березовка км 5+793</t>
  </si>
  <si>
    <t>от городской черты г.Тайшет км 0+000</t>
  </si>
  <si>
    <t>до км 21+263 автодороги Тайшет-Тимирязева-Авдюшино</t>
  </si>
  <si>
    <t>до границы д.Сафроновка км 9+823</t>
  </si>
  <si>
    <t>от границы д.Сафроновка км 11+310</t>
  </si>
  <si>
    <t>до границы с.Авдюшино км 20+166</t>
  </si>
  <si>
    <t xml:space="preserve">от примыкания к полосе отвода на км 18+728 автодороги Тайшет-Тимирязева-Авдюшино  </t>
  </si>
  <si>
    <t>Тайшет-Тимирязева-Авдюшино                                                                                                                                                                                   (в границах д.Сафроновка)</t>
  </si>
  <si>
    <t>д.Сафроновка</t>
  </si>
  <si>
    <t>от границы д.Сафроновка км 9+823</t>
  </si>
  <si>
    <t>до границы д.Сафроновка км 11+310</t>
  </si>
  <si>
    <t>до границы п.Сереброво км 75+049</t>
  </si>
  <si>
    <t>до границы д.Серафимовка км 7+586</t>
  </si>
  <si>
    <t>от границы д.Серафимовка км 9+257</t>
  </si>
  <si>
    <t>до границы д.Старошелехово км 32+956</t>
  </si>
  <si>
    <t>от границы д.Старошелехово км 33+803</t>
  </si>
  <si>
    <t>до границы д.Благодатское км 55+068</t>
  </si>
  <si>
    <t>IV-14,213               V-7,052</t>
  </si>
  <si>
    <t>от границы д.Благодатское км 56+072</t>
  </si>
  <si>
    <t>до границы п.Соляная км 56+363</t>
  </si>
  <si>
    <t>от границы п.Соляная км 61+217</t>
  </si>
  <si>
    <t>до границы п.Сереброво км 73+140</t>
  </si>
  <si>
    <t>Тайшет-Шелехово-Талая                                                                                                                                                                             (в границах д.Серафимовка)</t>
  </si>
  <si>
    <t>д.Серафимовка</t>
  </si>
  <si>
    <t>от границы д.Серафимовка км 7+586</t>
  </si>
  <si>
    <t>до границы д.Серафимовка км 9+257</t>
  </si>
  <si>
    <t>Тайшет-Шелехово-Талая                                                                                                                                                                              (в границах д.Старошелехово)</t>
  </si>
  <si>
    <t>д.Старошелехово</t>
  </si>
  <si>
    <t>от границы д.Старошелехово 32+956</t>
  </si>
  <si>
    <t>до границы д.Старошелехово км 33+803</t>
  </si>
  <si>
    <t>Тайшет-Шелехово-Талая                                                                                                                                                                               (в границах д.Благодатское)</t>
  </si>
  <si>
    <t>д.Благодатское</t>
  </si>
  <si>
    <t>от границы д.Благодатское км55+068</t>
  </si>
  <si>
    <t>до границы д.Благодатское км 56+072</t>
  </si>
  <si>
    <t>Тайшет-Шелехово-Талая                                                                                                                                                                             (в границах п.Соляная)</t>
  </si>
  <si>
    <t>п.Соляная</t>
  </si>
  <si>
    <t>от границы п.Соляная км 56+363</t>
  </si>
  <si>
    <t>до границы п.Соляная км 61+217</t>
  </si>
  <si>
    <t>от границы г.Тайшет км 0+000</t>
  </si>
  <si>
    <t>до км 141+547 автодороги Тайшет-Шиткино-Шелаево</t>
  </si>
  <si>
    <t>от границы г.Тайшет км 0+310</t>
  </si>
  <si>
    <t>до границы д.Коновалова км 21+616</t>
  </si>
  <si>
    <t>от границы д.Коновалова км 22+826</t>
  </si>
  <si>
    <t>до границы с.Нижняя Заимка км 27+853</t>
  </si>
  <si>
    <t>от границы с.Нижняя Заимка км 30+003</t>
  </si>
  <si>
    <t>до границы д.Тракт-Ужет км 41+993</t>
  </si>
  <si>
    <t>от границы д.Тракт-Ужет км 42+790</t>
  </si>
  <si>
    <t>до границы д.Тракт-Кавказ км 49+106</t>
  </si>
  <si>
    <t>от границы д.Тракт-Кавказ км 49+409</t>
  </si>
  <si>
    <t>до границы рп.Шиткино км 57+645</t>
  </si>
  <si>
    <t>от границы рп.Шиткино км 57+709</t>
  </si>
  <si>
    <t>до границы с.Бузыканово км 82+206</t>
  </si>
  <si>
    <t>от границы с.Бузыканово км 84+497</t>
  </si>
  <si>
    <t>до границы с.Джогино км 100+121</t>
  </si>
  <si>
    <t>от границы с.Джогино км 102+301</t>
  </si>
  <si>
    <t>Тайшет-Шиткино-Шелаево                                                                                                                                                                                    (в границах г.Тайшет)</t>
  </si>
  <si>
    <t>г.Тайшет</t>
  </si>
  <si>
    <t>до границы г.Тайшет км 0+310</t>
  </si>
  <si>
    <t>Тайшет-Шиткино-Шелаево                                                                                                                                                                                    (в границах д.Коновалова)</t>
  </si>
  <si>
    <t>д.Коновалова</t>
  </si>
  <si>
    <t>от границы д.Коновалова км 21+616</t>
  </si>
  <si>
    <t>до границы д.Коновалова км 22+826</t>
  </si>
  <si>
    <t>Тайшет-Шиткино-Шелаево                                                                                                                                                                                    (в границах с.Нижняя Заимка)</t>
  </si>
  <si>
    <t>с.Нижняя Заимка</t>
  </si>
  <si>
    <t>от границы с.Нижняя Заимка км 27+853</t>
  </si>
  <si>
    <t>до границы с.Нижняя Заимка км 30+003</t>
  </si>
  <si>
    <t>Тайшет-Шиткино-Шелаево                                                                                                                                                                                    (в границах д.Тракт-Ужет)</t>
  </si>
  <si>
    <t>д.Тракт-Ужет</t>
  </si>
  <si>
    <t>от границы д.Тракт-Ужет км 41+993</t>
  </si>
  <si>
    <t>до границы д.Тракт-Ужет км 42+790</t>
  </si>
  <si>
    <t>Тайшет-Шиткино-Шелаево                                                                                                                                                                                    (в границах д.Тракт-Кавказ)</t>
  </si>
  <si>
    <t>д.Тракт-Кавказ</t>
  </si>
  <si>
    <t>от границы д.Тракт-Кавказ км 49+106</t>
  </si>
  <si>
    <t>до границы д.Тракт-Кавказ км 49+409</t>
  </si>
  <si>
    <t>Тайшет-Шиткино-Шелаево                                                                                                                                                                                    (в границах рп.Шиткино)</t>
  </si>
  <si>
    <t>рп.Шиткино</t>
  </si>
  <si>
    <t>от границы рп.Шиткино км 57+645</t>
  </si>
  <si>
    <t>до границы рп.Шиткино км 57+709</t>
  </si>
  <si>
    <t>Тайшет-Шиткино-Шелаево                                                                                                                                                                                    (в границах с.Бузыканово)</t>
  </si>
  <si>
    <t>с.Бузыканово</t>
  </si>
  <si>
    <t>от границы с.Бузыканово км 82+206</t>
  </si>
  <si>
    <t>до границы с.Бузыканово км 84+497</t>
  </si>
  <si>
    <t>Тайшет-Шиткино-Шелаево                                                                                                                                                                                    (в границах с.Джогино)</t>
  </si>
  <si>
    <t>с.Джогино</t>
  </si>
  <si>
    <t>от границы с.Джогино км 100+121</t>
  </si>
  <si>
    <t>до границы с.Джогино км 102+301</t>
  </si>
  <si>
    <t>Шелехово-Сергина</t>
  </si>
  <si>
    <t>до границы д.Сергина км 7+994</t>
  </si>
  <si>
    <t>от границы с.Шелехово км 3+214</t>
  </si>
  <si>
    <t>до границы с.Рождественка км 10+170</t>
  </si>
  <si>
    <t>от границы с.Рождественка км 12+393</t>
  </si>
  <si>
    <t>до границы д.Покровка км 18+817</t>
  </si>
  <si>
    <t>от границы д.Покровка км 20+152</t>
  </si>
  <si>
    <t>до границы д.Камышлеевка км 27+991</t>
  </si>
  <si>
    <t>от границы д.Камышлеевка км 28+869</t>
  </si>
  <si>
    <t>Шелехово-Туманшет                                                                                                                                                                                            (в границах с.Шелехово)</t>
  </si>
  <si>
    <t>с.Шелехово</t>
  </si>
  <si>
    <t>до границы с.Шелехово км 3+214</t>
  </si>
  <si>
    <t>Шелехово-Туманшет                                                                                                                                                                                            (в границах с.Рождественка)</t>
  </si>
  <si>
    <t>с.Рождественка</t>
  </si>
  <si>
    <t>от границы с.Рождественка км 10+170</t>
  </si>
  <si>
    <t>до границы с.Рождественка км 12+393</t>
  </si>
  <si>
    <t>Шелехово-Туманшет                                                                                                                                                                                            (в границах д.Покровка)</t>
  </si>
  <si>
    <t>д.Покровка</t>
  </si>
  <si>
    <t>от границы д.Покровка км 18+817</t>
  </si>
  <si>
    <t>до границы д.Покровка км 20+152</t>
  </si>
  <si>
    <t>Шелехово-Туманшет                                                                                                                                                                                            (в границах д.Камышлеевка)</t>
  </si>
  <si>
    <t>д.Камышлеевка</t>
  </si>
  <si>
    <t>от границы д.Камышлеевка км 27+991</t>
  </si>
  <si>
    <t>до границы д.Камышлеевка км 28+869</t>
  </si>
  <si>
    <t>от примыкания к полосе отвода на км 25+074 автодороги Чуна-Веселый (0+000)</t>
  </si>
  <si>
    <t>до границы д.Тарея км 11+970</t>
  </si>
  <si>
    <t>от границы д.Тарея км 13+014</t>
  </si>
  <si>
    <t>до границы д. Кулиш км 15+713</t>
  </si>
  <si>
    <t>Веселый-Кулиш                                                                                                                                                                                                 (в границах д.Тарея)</t>
  </si>
  <si>
    <t>д.Тарея</t>
  </si>
  <si>
    <t>от границы д.Тарея км 11+970</t>
  </si>
  <si>
    <t>до границы д.Тарея км 13+014</t>
  </si>
  <si>
    <t>от примыкания к полосе отвода на км 108+200 автодороги Тайшет-Чуна-Братск (км 0+000)</t>
  </si>
  <si>
    <t>до границы р.п.Лесогорск км 0+081</t>
  </si>
  <si>
    <t>от границы рп.Лесогорск км 4+096</t>
  </si>
  <si>
    <t>до границы п.Бидога км 5+944</t>
  </si>
  <si>
    <t>от границы п.Бидога км 7+529</t>
  </si>
  <si>
    <t>до границы п.Хоняки км 10+100</t>
  </si>
  <si>
    <t>от границы п.Хоняки км 13+980</t>
  </si>
  <si>
    <t>до границы п. Пионерский км 14+300</t>
  </si>
  <si>
    <t>от границы п. Пионерски км 15+944</t>
  </si>
  <si>
    <t>до границы с.Бунбуй км 65+649</t>
  </si>
  <si>
    <t>от границы с.Бунбуй км 66+290</t>
  </si>
  <si>
    <t>до границы с. Выдрино км 129+995</t>
  </si>
  <si>
    <t>Лесогорск-Выдрино                                                                                                                                                                                                   (в границах рп.Лесогорск)</t>
  </si>
  <si>
    <t>рп.Лесогорск</t>
  </si>
  <si>
    <t>от границы рп.Лесогорск км 0+081</t>
  </si>
  <si>
    <t>до границы рп.Лесогорск км 4+096</t>
  </si>
  <si>
    <t>Лесогорск-Выдрино                                                                                                                                                                                                   (в границах п.Бидога)</t>
  </si>
  <si>
    <t>п.Бидога</t>
  </si>
  <si>
    <t>от границы п.Бидога км 5+944</t>
  </si>
  <si>
    <t>до границы п.Бидога км 7+529</t>
  </si>
  <si>
    <t>Лесогорск-Выдрино                                                                                                                                                                                                   (в границах п.Хоняки)</t>
  </si>
  <si>
    <t>п.Хоняки</t>
  </si>
  <si>
    <t>от границы п.Хоняки км 10+100</t>
  </si>
  <si>
    <t>до границы п.Хоняки км 13+980</t>
  </si>
  <si>
    <t>Лесогорск-Выдрино                                                                                                                                                                                                   (в границах п.Пионерский)</t>
  </si>
  <si>
    <t>п. Пионерский</t>
  </si>
  <si>
    <t>от границы п. Пионерский км 14+300</t>
  </si>
  <si>
    <t>до границы п. Пионерский км 15+944</t>
  </si>
  <si>
    <t>Лесогорск-Выдрино                                                                                                                                                                                                   (в границах с.Бунбуй)</t>
  </si>
  <si>
    <t>с.Бунбуй</t>
  </si>
  <si>
    <t>от границы с.Бунбуй км 65+649</t>
  </si>
  <si>
    <t>до границы с.Бунбуй км 66+290</t>
  </si>
  <si>
    <t>Паренда-Питаева</t>
  </si>
  <si>
    <t>от границы д.Паренда км 0+000</t>
  </si>
  <si>
    <t>от границы д.Паренда 0+692</t>
  </si>
  <si>
    <t>до км 2+762 до границы д. Питаево</t>
  </si>
  <si>
    <t>Паренда-Питаева                                                                                                                                                                                                   (в границах д.Паренда)</t>
  </si>
  <si>
    <t>до границы д.Паренда 0+692</t>
  </si>
  <si>
    <t>Подъезд к рп.Октябрьский</t>
  </si>
  <si>
    <t>от примыкания к полосе отвода железнодорожного пути № 6 км 0+025</t>
  </si>
  <si>
    <t>от границы рп.Чунский км 0+779</t>
  </si>
  <si>
    <t>до границы рп.Октябрьский км 9+260</t>
  </si>
  <si>
    <t>р.п. Чунский</t>
  </si>
  <si>
    <t>до границы р.п. Чунский км 0+779</t>
  </si>
  <si>
    <t>от примыкания к полосе отвода на км 18+678 автодороги Лесогорск-Выдрино (км 0+025)</t>
  </si>
  <si>
    <t>до границы п. Парчум км 19+570</t>
  </si>
  <si>
    <t>до границы п.Новочунка км 1+180</t>
  </si>
  <si>
    <t>от границы п.Новочунка км 4+542</t>
  </si>
  <si>
    <t>до границы п.Заводской км 9+009</t>
  </si>
  <si>
    <t>от границы п.Заводской км 10+916</t>
  </si>
  <si>
    <t>до границы п.Каменск км 14+601</t>
  </si>
  <si>
    <t>от границы п.Каменск км 16+273</t>
  </si>
  <si>
    <t>Подъезд к п.Парчум                                                                                                                                                                                                   (в границах п.Новочунка)</t>
  </si>
  <si>
    <t>п.Новочунка</t>
  </si>
  <si>
    <t>от границы п.Новочунка км 1+180</t>
  </si>
  <si>
    <t>до границы п.Новочунка км 4+542</t>
  </si>
  <si>
    <t>Подъезд к п.Парчум                                                                                                                                                                                                   (в границах п.Заводской)</t>
  </si>
  <si>
    <t>п.Заводской</t>
  </si>
  <si>
    <t>от границы п.Заводской км 9+009</t>
  </si>
  <si>
    <t>до границы п.Заводской км 10+916</t>
  </si>
  <si>
    <t>Подъезд к п.Парчум                                                                                                                                                                                                   (в границах п.Каменск)</t>
  </si>
  <si>
    <t>п.Каменск</t>
  </si>
  <si>
    <t>от границы п.Каменск км 14+601</t>
  </si>
  <si>
    <t>Подъезд к с.Червянка</t>
  </si>
  <si>
    <t>от примыкания к полосе отвода на км 126+600 автодороги Седаново-Кодинск (км 0+025)</t>
  </si>
  <si>
    <t>до границы с. Червянка км 27+564</t>
  </si>
  <si>
    <t>от границы рп.Чунский км 0+000</t>
  </si>
  <si>
    <t>до примыкания к полосе отвода на км 0+000 автодороги Веселый-Кулиш (км 25+074)</t>
  </si>
  <si>
    <t>до границы с.Глинки км 8+343</t>
  </si>
  <si>
    <t>от границы с.Глинки км 9+423</t>
  </si>
  <si>
    <t>до границы уч.Большерастягаевский км 12+219</t>
  </si>
  <si>
    <t>от границы уч.Большерастягаевский км 14+051</t>
  </si>
  <si>
    <t>до границы с.Филипповск км 18+763</t>
  </si>
  <si>
    <t>с.Глинки</t>
  </si>
  <si>
    <t>от границы с.Глинки км 8+343</t>
  </si>
  <si>
    <t>до границы с.Глинки км 9+423</t>
  </si>
  <si>
    <t>уч.Большерастягаевский</t>
  </si>
  <si>
    <t>от границы уч.Большерастягаевский км 12+219</t>
  </si>
  <si>
    <t>до границы уч.Большерастягаевский км 14+051</t>
  </si>
  <si>
    <t>от границы с.Филипповск км 18+763</t>
  </si>
  <si>
    <t>до границы д.Норы км 2+042</t>
  </si>
  <si>
    <t>от границы д.Норы км 3+333</t>
  </si>
  <si>
    <t>до границы с.Филипповск км 18+709</t>
  </si>
  <si>
    <t>от границы с.Филипповск км 19+503</t>
  </si>
  <si>
    <t>до границы п.Большеворонежский км 27+917</t>
  </si>
  <si>
    <t>д.Норы</t>
  </si>
  <si>
    <t>от границы д.Норы км 2+042</t>
  </si>
  <si>
    <t>до границы д.Норы км 3+333</t>
  </si>
  <si>
    <t>от границы с.Филипповск км 18+709</t>
  </si>
  <si>
    <t>до границы с.Филипповск км 19+503</t>
  </si>
  <si>
    <t>от границы г. Зима км 2+349</t>
  </si>
  <si>
    <t>до границы уч. Стибутовский км 25+659</t>
  </si>
  <si>
    <t>от границы уч. Стибутовский км 26+493</t>
  </si>
  <si>
    <t>до границы с. Батама км 30+211</t>
  </si>
  <si>
    <t>от границы с. Батама км 31+609</t>
  </si>
  <si>
    <t>до границы с. Басалаевка км 45+942</t>
  </si>
  <si>
    <t>от границы с. Басалаевка км 48+454</t>
  </si>
  <si>
    <t>до границы с. Зулумай км 68+090</t>
  </si>
  <si>
    <t>Зима-Зулумай                                                                                                                                                                                                      (в границах уч.Стибутовский)</t>
  </si>
  <si>
    <t>уч. Стибутовский</t>
  </si>
  <si>
    <t>от границы уч. Стибутовский км 25+659</t>
  </si>
  <si>
    <t>до границы уч. Стибутовский км 26+493</t>
  </si>
  <si>
    <t>Зима-Зулумай (в границах с.Батама)</t>
  </si>
  <si>
    <t>с. Батама</t>
  </si>
  <si>
    <t>от границы с. Батама км 30+211</t>
  </si>
  <si>
    <t>до границы с. Батама км 31+609</t>
  </si>
  <si>
    <t>Зима-Зулумай (в границах с.Басалаевка)</t>
  </si>
  <si>
    <t>с. Басалаевка</t>
  </si>
  <si>
    <t>от границы с. Басалаевка км 45+942</t>
  </si>
  <si>
    <t>до границы с. Басалаевка км 48+454</t>
  </si>
  <si>
    <t>от границы г.Зима км 1+338</t>
  </si>
  <si>
    <t>до границы с.Самара км 3+716</t>
  </si>
  <si>
    <t>от границы с.Самара км 4+173</t>
  </si>
  <si>
    <t>до границы с.Новолетники км 33+274</t>
  </si>
  <si>
    <t>от границы с.Новолетники км 35+819</t>
  </si>
  <si>
    <t>до границы с.Масляногорск км 43+481</t>
  </si>
  <si>
    <t>от границы с.Масляногорск км 49+560</t>
  </si>
  <si>
    <t>до границы п.Осиповский км 58+425</t>
  </si>
  <si>
    <t>от границы п.Осиповский км 60+060</t>
  </si>
  <si>
    <t>до границы уч.Верхнеокинский км 76+489</t>
  </si>
  <si>
    <t>Зима-Масляногорск-Верхнеокинский                                                                                                                                                                (в границах с.Самара)</t>
  </si>
  <si>
    <t>с.Самара</t>
  </si>
  <si>
    <t>от границы с.Самара км 3+716</t>
  </si>
  <si>
    <t>до границы с.Самара км 4+173</t>
  </si>
  <si>
    <t>Зима-Масляногорск-Верхнеокинский                                                                                                                                                                 (в границах с.Новолетники)</t>
  </si>
  <si>
    <t>с.Новолетники</t>
  </si>
  <si>
    <t>от границы с.Новолетники км 33+274</t>
  </si>
  <si>
    <t>до границы с.Новолетники км 35+819</t>
  </si>
  <si>
    <t>Зима-Масляногорск-Верхнеокинский                                                                                                                                                                 (в границах с.Масляногорск)</t>
  </si>
  <si>
    <t>с.Масляногорск</t>
  </si>
  <si>
    <t>от границы с.Масляногорск км 43+481</t>
  </si>
  <si>
    <t>до границы с.Масляногорск км 49+560</t>
  </si>
  <si>
    <t>Зима-Масляногорск-Верхнеокинский                                                                                                                                                                       (в границах п.Осиповский)</t>
  </si>
  <si>
    <t>п.Осиповский</t>
  </si>
  <si>
    <t>от границы п.Осиповский км 58+425</t>
  </si>
  <si>
    <t>до границы п.Осиповский км 60+060</t>
  </si>
  <si>
    <t>от границы г.Зима км 0+760</t>
  </si>
  <si>
    <t>до границы с.Услон км 3+689</t>
  </si>
  <si>
    <t>Масляногорск-Успенский 3-й</t>
  </si>
  <si>
    <t>от примыкания к полосе отвода на км 39+162 автодороги Зима-Масляногорск-Верхнеокинский (км 0+025)</t>
  </si>
  <si>
    <t>до примыкания к полосе отвода на км 44+948 автодороги Зима-Масляногорск-Верхнеокинский (км 17+549)</t>
  </si>
  <si>
    <t>до границы п.Успенский-1 км 11+194</t>
  </si>
  <si>
    <t>от границы п.Успенский-1 км 11+878</t>
  </si>
  <si>
    <t>до границы с.Масляногорск км 17+285</t>
  </si>
  <si>
    <t>Масляногорск-Успенский 3-й                                                                                                                                                                                                   (в границах с.Масляногорск)</t>
  </si>
  <si>
    <t>от границы с.Масляногорск км 17+285</t>
  </si>
  <si>
    <t>Подъезд к с.Буря</t>
  </si>
  <si>
    <t>от примыкания к полосе отвода на км 23+898 автодороги Подъезд к с.Кундулун (км 0+025)</t>
  </si>
  <si>
    <t>до км 15+812 автодороги Подъезд к с.Буря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</si>
  <si>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V </t>
  </si>
  <si>
    <t>до границы с.Буря км 7+936</t>
  </si>
  <si>
    <t>от границы с.Буря 9+878</t>
  </si>
  <si>
    <t>Подъезд к с.Буря (в границах с.Буря)</t>
  </si>
  <si>
    <t>от границы с.Буря км 7+936</t>
  </si>
  <si>
    <t>до границы с.Буря 9+878</t>
  </si>
  <si>
    <t>Подъезд к д.Верхняя Зима</t>
  </si>
  <si>
    <t>от примыкания к полосе отвода на км 19+343 автодороги Зима-Зулумай (км 0+025)</t>
  </si>
  <si>
    <t>до границы д.Верхняя Зима км 9+564</t>
  </si>
  <si>
    <t>Подъезд к с.Кимильтей</t>
  </si>
  <si>
    <t>до границы с.Кимильтей км 0+959</t>
  </si>
  <si>
    <t>от границы с.Кимильтей км 5+196</t>
  </si>
  <si>
    <t>Подъезд к с.Кундулун</t>
  </si>
  <si>
    <t>до границы с.Баргадай км 9+785</t>
  </si>
  <si>
    <t>до границы с.Кундулун км 27+226</t>
  </si>
  <si>
    <t>Подъезд к д.Кустова</t>
  </si>
  <si>
    <t>от примыкания к полосе отвода на км 3+309 автодороги Зима-Зулумай (км 0+025)</t>
  </si>
  <si>
    <t>до примыкания к полосе отвода на км 2+395 автодороги Подъезд к д.Нижний Хазан (км 3+580)</t>
  </si>
  <si>
    <t>до границы д.Кустова км 2+207</t>
  </si>
  <si>
    <t>от границы д.Кустова км 3+000</t>
  </si>
  <si>
    <t>до границы с.Самара км 3+414</t>
  </si>
  <si>
    <t>Подъезд к д.Кустова                                                                                                                                                                                              (в границах д.Кустова)</t>
  </si>
  <si>
    <t>д.Кустова</t>
  </si>
  <si>
    <t>от границы д.Кустова км 2+207</t>
  </si>
  <si>
    <t>до границы д.Кустова км 3+000</t>
  </si>
  <si>
    <t>Подъезд к д.Кустова                                                                                                                                                                                                   (в границах с.Самара)</t>
  </si>
  <si>
    <t>от границы с.Самара км 3+414</t>
  </si>
  <si>
    <t>Подъезд к д.Нижний Хазан</t>
  </si>
  <si>
    <t>от примыкания к полосе отвода на км 4+128 автодороги Зима-Масляногорск-Верхнеокинский (км 0+025)</t>
  </si>
  <si>
    <t>от границы с.Самара км 2+351</t>
  </si>
  <si>
    <t>до границы д.Нижний Хазан, км 4+383</t>
  </si>
  <si>
    <t>Подъезд к д.Нижний Хазан                                                                                                                                                                                   (в границах с.Самара)</t>
  </si>
  <si>
    <t>до границы с.Самара км 2+351</t>
  </si>
  <si>
    <t>до границы с.Покровка км 10+859</t>
  </si>
  <si>
    <t>Подъезд к г.Саянску                                                                                                                                                                                                        (с транспортной развязкой)</t>
  </si>
  <si>
    <t>до промплощадки км 3+172</t>
  </si>
  <si>
    <t>Подъезд к уч.Урункуй</t>
  </si>
  <si>
    <t>от примыкания к полосе отвода на км 22+729 автодороги Зима-Зулумай (км 0+025)</t>
  </si>
  <si>
    <t>до границы Зиминского (Куйтунского) района км 18+817</t>
  </si>
  <si>
    <t xml:space="preserve">Куйтунский </t>
  </si>
  <si>
    <t>от границы Зиминского (Куйтунского) района км 18+817</t>
  </si>
  <si>
    <t>до границы уч. Боровое км 23+621</t>
  </si>
  <si>
    <t>от границы уч.Боровое км 24+502</t>
  </si>
  <si>
    <t>до границы уч.Урункуй км 36+606</t>
  </si>
  <si>
    <t>Подъезд к уч.Урункуй                                                                                                                                                                                     (в границах уч.Боровое)</t>
  </si>
  <si>
    <t>уч.Боровое</t>
  </si>
  <si>
    <t>от границы уч.Боровое км 23+621</t>
  </si>
  <si>
    <t>до границы уч.Боровое км 24+502</t>
  </si>
  <si>
    <t>Подъезд к с.Ухтуй</t>
  </si>
  <si>
    <t>до границы с.Ухтуй км 1+027</t>
  </si>
  <si>
    <t>Подъезд к п.Центральный Хазан</t>
  </si>
  <si>
    <t>от примыкания к полосе отвода на км 12+386 автодороги Зима-Зулумай (км 0+025)</t>
  </si>
  <si>
    <t>до границы п.Центральный Хазан км 2+031</t>
  </si>
  <si>
    <t>до примыкания к полосе отвода на км 15+812 автодороги Подъезд к с.Буря (15+075)</t>
  </si>
  <si>
    <t>от границы г. Саянск км 4+293</t>
  </si>
  <si>
    <t>до границы д.Черемшанка км 11+726</t>
  </si>
  <si>
    <t>от границы д.Черемшанка км 13+452</t>
  </si>
  <si>
    <t>Саянск-Черемшанка                                                                                                                                                                                                (в границах д.Черемшанка)</t>
  </si>
  <si>
    <t>от границы д.Черемшанка км 11+726</t>
  </si>
  <si>
    <t>до границы д.Черемшанка км 13+452</t>
  </si>
  <si>
    <t>Куйтунский</t>
  </si>
  <si>
    <t>до границы д.Станица 3-я км 12+553</t>
  </si>
  <si>
    <t>от границы д. Станица 3-я км 13+455</t>
  </si>
  <si>
    <t>до границы с. Каранцай км 25+622</t>
  </si>
  <si>
    <t>от границы д. Станица 3-я км 12+553</t>
  </si>
  <si>
    <t>до границы д. Станица 3-я км 13+455</t>
  </si>
  <si>
    <t>от примыкания к полосе отвода на км 22+219 автодороги Куйтун-Уян-Новая Када км 0+025</t>
  </si>
  <si>
    <t>до границы п. Харик км 19+543</t>
  </si>
  <si>
    <t>от границы п. Харик км 21+888</t>
  </si>
  <si>
    <t>до границы с. Тихорут км 31+117</t>
  </si>
  <si>
    <t>от границы с. Тихорут км 32+989</t>
  </si>
  <si>
    <t>до границы п. Игнино км 41+048</t>
  </si>
  <si>
    <t>от границы п. Игнино км 43+172</t>
  </si>
  <si>
    <t>до границы с. Карымск км 46+486</t>
  </si>
  <si>
    <t>от границы с. Карымск км 49+472</t>
  </si>
  <si>
    <t>до примыкания к полосе отвода железной дороги км 50+995</t>
  </si>
  <si>
    <t>п. Харик</t>
  </si>
  <si>
    <t>от границы п. Харик км 19+543</t>
  </si>
  <si>
    <t>до примыкания к полосе отвода железной дороги км 20+590</t>
  </si>
  <si>
    <t>от примыкания к полосе отвода железной дороги км 20+651</t>
  </si>
  <si>
    <t>до границы п. Харик км 21+888</t>
  </si>
  <si>
    <t>с. Тихорут</t>
  </si>
  <si>
    <t>от границы с. Тихорут км 31+117</t>
  </si>
  <si>
    <t>до границы с. Тихорут км 32+989</t>
  </si>
  <si>
    <t>п. Игнино</t>
  </si>
  <si>
    <t>от границы п. Игнино км 41+048</t>
  </si>
  <si>
    <t>до границы п. Игнино км 43+172</t>
  </si>
  <si>
    <t>с. Карымск</t>
  </si>
  <si>
    <t>от границы с. Карымск км 46+486</t>
  </si>
  <si>
    <t>до границы с. Карымск км 49+472</t>
  </si>
  <si>
    <t>до примыкания к полосе отвода на км 21+863 автодороги Куйтун-Уян-Новая Када км 28+973</t>
  </si>
  <si>
    <t>от примыкания к полосе отвода на км 32+790 автодороги Куйтун-Барлук-Мингатуй км 0+025</t>
  </si>
  <si>
    <t>до границы с.  Барлук км 1+725</t>
  </si>
  <si>
    <t>от границы с. Барлук км 2+088</t>
  </si>
  <si>
    <t>до границы п. Березовский км 19+812</t>
  </si>
  <si>
    <t>от границы п. Березовский км 21+089</t>
  </si>
  <si>
    <t>с. Барлук</t>
  </si>
  <si>
    <t>от границы с. Барлук км 1+725</t>
  </si>
  <si>
    <t>до границы с. Барлук км 2+088</t>
  </si>
  <si>
    <t>п. Березовский</t>
  </si>
  <si>
    <t>от границы п. Березовский км 19+812</t>
  </si>
  <si>
    <t>до границы п. Березовский км 21+089</t>
  </si>
  <si>
    <t>Большой Кашелак-Апраксина</t>
  </si>
  <si>
    <t>от примыкания к полосе отвода на км 11+805 автодороги Харик-Большой Кашелак                                                                                            км 0+000</t>
  </si>
  <si>
    <t>от примыкания к полосе отвода на км 11+805 автодороги Харик-Большой Кашелак (км 0+000)</t>
  </si>
  <si>
    <t>до границы с. Большой Кашелак км 0+077</t>
  </si>
  <si>
    <t>от границы с. Большой Кашелак км 0+421</t>
  </si>
  <si>
    <t>до границы д. Апраксина км 11+648</t>
  </si>
  <si>
    <t>Большой Кашелак-Апраксина                                                                                                                                                                             (в границах с. Большой Кашелак)</t>
  </si>
  <si>
    <t>с. Большой Кашелак</t>
  </si>
  <si>
    <t>от границы с. Большой Кашелак км 0+077</t>
  </si>
  <si>
    <t>до границы с. Большой Кашелак км 0+421</t>
  </si>
  <si>
    <t>до границы с. Сулкет км 9+277</t>
  </si>
  <si>
    <t>IV - 29,577
V - 33,094</t>
  </si>
  <si>
    <t>от границы с. Сулкет км 10+636</t>
  </si>
  <si>
    <t>до границы с. Бурук км 21+016</t>
  </si>
  <si>
    <t>от границы с. Бурук км 22+877</t>
  </si>
  <si>
    <t>до границы с. Броды км 48+820</t>
  </si>
  <si>
    <t>от границы с. Броды км 49+982</t>
  </si>
  <si>
    <t>до границы п. Бузулук км 59+694</t>
  </si>
  <si>
    <t>от границы п. Бузулук км 60+154</t>
  </si>
  <si>
    <t>до границы с. Мингатуй км 67+610</t>
  </si>
  <si>
    <t>Куйтун-Барлук-Мингатуй                                                                                                                                                                                 (в границах с. Сулкет)</t>
  </si>
  <si>
    <t>с. Сулкет</t>
  </si>
  <si>
    <t>от границы с. Сулкет км 9+277</t>
  </si>
  <si>
    <t>до границы с. Сулкет км 10+636</t>
  </si>
  <si>
    <t>Куйтун-Барлук-Мингатуй                                                                                                                                                       (в границах с. Бурук)</t>
  </si>
  <si>
    <t>с. Бурук</t>
  </si>
  <si>
    <t>от границы с. Бурук км 21+016</t>
  </si>
  <si>
    <t>до границы с. Бурук км 22+877</t>
  </si>
  <si>
    <t>Куйтун-Барлук-Мингатуй                                                                                                                                                                            (в границах с. Броды)</t>
  </si>
  <si>
    <t>с. Броды</t>
  </si>
  <si>
    <t>от границы с. Броды км 48+820</t>
  </si>
  <si>
    <t>до границы с. Броды км 49+982</t>
  </si>
  <si>
    <t>Куйтун-Барлук-Мингатуй                                                                                                                                                                                   (в границах п. Бузулук)</t>
  </si>
  <si>
    <t>п. Бузулук</t>
  </si>
  <si>
    <t>от границы п. Бузулук км 59+694</t>
  </si>
  <si>
    <t>до границы п. Бузулук км 60+154</t>
  </si>
  <si>
    <t>от границы р.п. Куйтун км 1+095</t>
  </si>
  <si>
    <t>до примыкания к полосе отвода на км 8+027 автодороги Куйтун-Уян-Новая Када км 15+149</t>
  </si>
  <si>
    <t>до границы с. Ключи км 8+048</t>
  </si>
  <si>
    <t>от границы с. Ключи км 9+574</t>
  </si>
  <si>
    <t>Куйтун-Ключи-Андрюшино                                                                                                                                                                                   (в границах с. Ключи)</t>
  </si>
  <si>
    <t>с. Ключи</t>
  </si>
  <si>
    <t>от границы с. Ключи км 8+048</t>
  </si>
  <si>
    <t>до границы с. Ключи км 9+574</t>
  </si>
  <si>
    <t>Куйтун-Лермонтовский-п.ж.д.ст. Мингатуй</t>
  </si>
  <si>
    <t>от примыкания к полосе отвода на км 4+825 автодороги ст. Куйтун-Куйтун км 0+025</t>
  </si>
  <si>
    <t>от границы р.п. Куйтун км 0+791</t>
  </si>
  <si>
    <t>до границы п. Еланский км 13+288</t>
  </si>
  <si>
    <t>от границы п. Еланский км 13+635</t>
  </si>
  <si>
    <t>до границы с. Кундуй км 20+118</t>
  </si>
  <si>
    <t>от границы с. Кундуй км 22+322</t>
  </si>
  <si>
    <t>до границы с. Чеботариха км 24+027</t>
  </si>
  <si>
    <t>от границы с. Чеботариха км 25+591</t>
  </si>
  <si>
    <t>Куйтун-Лермонтовский-п.ж.д.ст. Мингатуй                                                                                                                                                                   (в границах р.п. Куйтун)</t>
  </si>
  <si>
    <t>р.п. Куйтун</t>
  </si>
  <si>
    <t>от примыкания к полосе отвода на км 4+825  автодороги ст. Куйтун-Куйтун км 0+025</t>
  </si>
  <si>
    <t>до границы р.п. Куйтун км 0+791</t>
  </si>
  <si>
    <t>Куйтун-Лермонтовский-п.ж.д.ст. Мингатуй                                                                                                                                                                       (в границах п. Еланский)</t>
  </si>
  <si>
    <t>п. Еланский</t>
  </si>
  <si>
    <t>от границы п. Еланский км 13+288</t>
  </si>
  <si>
    <t>до границы п. Еланский км 13+635</t>
  </si>
  <si>
    <t>Куйтун-Лермонтовский-п.ж.д.ст. Мингатуй                                                                                                                                                           (в границах с. Кундуй)</t>
  </si>
  <si>
    <t>с. Кундуй</t>
  </si>
  <si>
    <t>от границы с. Кундуй км 20+118</t>
  </si>
  <si>
    <t>до границы с. Кундуй км 22+322</t>
  </si>
  <si>
    <t>Куйтун-Лермонтовский-п.ж.д.ст. Мингатуй                                                                                                                                                                  (в границах с. Чеботариха)</t>
  </si>
  <si>
    <t>с. Чеботариха</t>
  </si>
  <si>
    <t>от границы с. Чеботариха км 24+027</t>
  </si>
  <si>
    <t>до границы с. Чеботариха км 25+591</t>
  </si>
  <si>
    <t>от примыкания к ул.  Майская р.п. Куйтун км 0+000</t>
  </si>
  <si>
    <t>от границы р.п. Куйтун км 0+405</t>
  </si>
  <si>
    <t>до границы с. Андрюшино км 6+322</t>
  </si>
  <si>
    <t>IV - 44,871,                                                                                                                                                                                                            V - 0,757</t>
  </si>
  <si>
    <t>от границы с. Андрюшино км 7+912</t>
  </si>
  <si>
    <t>до границы с. Уян км 29+953</t>
  </si>
  <si>
    <t>от границы с. Уян км 32+878</t>
  </si>
  <si>
    <t>до границы с. Подъяр км 37+509</t>
  </si>
  <si>
    <t>от границы с. Подъяр км 38+177</t>
  </si>
  <si>
    <t>до границы с. Усть-Када км 50+459</t>
  </si>
  <si>
    <t>от границы с. Усть-Када км 52+601</t>
  </si>
  <si>
    <t>до границы д. Новая Када км 53+358</t>
  </si>
  <si>
    <t>Куйтун-Уян-Новая Када                                                                                                                                                                                      (в границах р.п. Куйтун)</t>
  </si>
  <si>
    <t>от примыкания к ул. Майская р.п. Куйтун км 0+000</t>
  </si>
  <si>
    <t>до границы р.п. Куйтун км 0+405</t>
  </si>
  <si>
    <t>Куйтун-Уян-Новая Када                                                                                                                                                                                      (в границах с. Андрюшино)</t>
  </si>
  <si>
    <t>с. Андрюшино</t>
  </si>
  <si>
    <t>от границы с. Андрюшино км 6+322</t>
  </si>
  <si>
    <t>до границы с. Андрюшино км 7+912</t>
  </si>
  <si>
    <t>Куйтун-Уян-Новая Када                                                                                                                                                                                         (в границах с. Уян)</t>
  </si>
  <si>
    <t>с. Уян</t>
  </si>
  <si>
    <t>от границы с. Уян км 29+953</t>
  </si>
  <si>
    <t>до границы с. Уян км 32+878</t>
  </si>
  <si>
    <t>Куйтун-Уян-Новая Када                                                                                                                                                                                       (в границах д. Красный Яр)</t>
  </si>
  <si>
    <t>д. Красный Яр</t>
  </si>
  <si>
    <t>от границы д. Красный Яр км 37+509</t>
  </si>
  <si>
    <t>до границы д. Красный Яр км 38+177</t>
  </si>
  <si>
    <t>Куйтун-Уян-Новая Када                                                                                                                                                                                      (в границах с. Усть-Када)</t>
  </si>
  <si>
    <t>с. Усть-Када</t>
  </si>
  <si>
    <t>от границы с. Усть-Када км 50+459</t>
  </si>
  <si>
    <t>до границы с. Усть-Када км 52+601</t>
  </si>
  <si>
    <t>Кундуй-Александро-Невская станица-Амур</t>
  </si>
  <si>
    <t>от примыкания к полосе отвода на км 20+332 автодороги Куйтун-Лермонтовский-п.ж.д.ст. Мингатуй км 0+025</t>
  </si>
  <si>
    <t>от границы с. Кундуй км 0+956</t>
  </si>
  <si>
    <t>до границы д. Александро-Невская станица                                                                                                                                                       км 5+281</t>
  </si>
  <si>
    <t>от границы д. Александро-Невская станица                                                                                                                                                       км 7+656</t>
  </si>
  <si>
    <t>до границы с. Амур км 21+805</t>
  </si>
  <si>
    <t>Кундуй-Александро-Невская станица-Амур (в границах с. Кундуй)</t>
  </si>
  <si>
    <t>до границы с. Кундуй км 0+956</t>
  </si>
  <si>
    <t>Кундуй-Александро-Невская станица-Амур (в границах д. Александро-Невская станица)</t>
  </si>
  <si>
    <t>д. Александро-Невская станица</t>
  </si>
  <si>
    <t>от границы д. Александро-Невская  станица                                                                                                                                                          км 5+281</t>
  </si>
  <si>
    <t>до границы д. Александро-Невская станица                                                                                                                                                          км 7+656</t>
  </si>
  <si>
    <t>от примыкания к полосе отвода на км 1+506 автодороги Кундуй-Александро-Невская станица-Амур км 0+025</t>
  </si>
  <si>
    <t>до границы с. Каразей км 8+625</t>
  </si>
  <si>
    <t>Кундуй-Каразей                                                                                                                                                                                                       (в границах с. Каразей)</t>
  </si>
  <si>
    <t>с. Каразей</t>
  </si>
  <si>
    <t>от границы с. Каразей км 8+625</t>
  </si>
  <si>
    <t>до примыкания к полосе отвода на км 14+280 автодороги Тулюшка-Каразей-Таган км 9+099</t>
  </si>
  <si>
    <t>Лермонтовский-Александро-Невская станица</t>
  </si>
  <si>
    <t>от примыкания к полосе отвода на км 7+460 автодороги Куйтун-Лермонтовский-п.ж.д.ст. Мингатуй км 0+025</t>
  </si>
  <si>
    <t>до примыкания к полосе отвода на км 6+902 автодороги Кундуй-Александро-Невская станица-Амур км 7+361</t>
  </si>
  <si>
    <t>до границы п. Лермонтовский км 1+502</t>
  </si>
  <si>
    <t>IV - 2,573,                                                                                                                                                                                                       V - 3,449</t>
  </si>
  <si>
    <t>от границы п. Лермонтовский км 2+481</t>
  </si>
  <si>
    <t>до границы д. Александро-Невская станица                                                                                                                                                         км 7+026</t>
  </si>
  <si>
    <t>Лермонтовский-Александро-Невская станица (в границах п. Лермонтовский)</t>
  </si>
  <si>
    <t>п. Лермонтовский</t>
  </si>
  <si>
    <t>от границы п. Лермонтовский км 1+502</t>
  </si>
  <si>
    <t>до границы п. Лермонтовский км 2+481</t>
  </si>
  <si>
    <t>Лермонтовский-Александро-Невская станица (в границах д. Александро-Невская станица)</t>
  </si>
  <si>
    <t>от границы д. Александро-Невская станица                                                                                                                                                       км 7+026</t>
  </si>
  <si>
    <t>Малая Кочерма-п.ж.д.ст. Мингатуй</t>
  </si>
  <si>
    <t>от примыкания к полосе отвода на км 9+033 автодороги Сулкет-Александро-Невский Завод-Майский-Тулюшка км 0+025</t>
  </si>
  <si>
    <t>от границы с. Малая Кочерма км 0+292</t>
  </si>
  <si>
    <t>до границы д. Тобино км 7+055</t>
  </si>
  <si>
    <t>от границы д. Тобино км 7+946</t>
  </si>
  <si>
    <t>Малая Кочерма-п.ж.д.ст. Мингатуй                                                                                                                                                                                  (в границах с. Малая Кочерма)</t>
  </si>
  <si>
    <t>с. Малая Кочерма</t>
  </si>
  <si>
    <t>от примыкания к полосе отвода на км 9+033 Сулкет-Александро-Невский Завод-Майский-Тулюшка км 0+025</t>
  </si>
  <si>
    <t>до границы с. Малая Кочерма км 0+292</t>
  </si>
  <si>
    <t>Малая Кочерма-п.ж.д.ст. Мингатуй                                                                                                                                                                    (в границах д. Тобино)</t>
  </si>
  <si>
    <t>д. Тобино</t>
  </si>
  <si>
    <t>от границы д. Тобино км 7+055</t>
  </si>
  <si>
    <t>до границы д. Тобино км 7+946</t>
  </si>
  <si>
    <t>Подъезд к п. Ленинский</t>
  </si>
  <si>
    <t>до км 3+162 автодороги Подъезд к п. Ленинский</t>
  </si>
  <si>
    <t>Подъезд к п. Сосновский</t>
  </si>
  <si>
    <t>до границы п.  Сосновский  км 9+303</t>
  </si>
  <si>
    <t>Подъезд к п. Сосновский                                                                                                                                                                                          (в границах п. Сосновский)</t>
  </si>
  <si>
    <t>п. Сосновский</t>
  </si>
  <si>
    <t>от границы п. Сосновский км 9+303</t>
  </si>
  <si>
    <t>Подъезд к п. Степной</t>
  </si>
  <si>
    <t>до границы п. Степной км 2+177</t>
  </si>
  <si>
    <t>Станица 3-я-Или</t>
  </si>
  <si>
    <t>от границы д. Станица 3-я км 0+831</t>
  </si>
  <si>
    <t>до границы с. Или км 3+590</t>
  </si>
  <si>
    <t>Станица 3-я-Или   (в границах д. Станица 3-я)</t>
  </si>
  <si>
    <t>д. Станица 3-я</t>
  </si>
  <si>
    <t>до границы д. Станица 3-я км 0+831</t>
  </si>
  <si>
    <t>Сулкет-Александро-Невский Завод-Майский-Тулюшка</t>
  </si>
  <si>
    <t>от примыкания к полосе отвода на км 11+220 автодороги Куйтун-Барлук-Мингатуй                                                                                                                          км 0+025</t>
  </si>
  <si>
    <t>до границы с. Малая Кочерма км 8+218</t>
  </si>
  <si>
    <t>IV - 33,866,                                                                                                                                                                                                       V - 1,362</t>
  </si>
  <si>
    <t>от границы с. Малая Кочерма км 9+654</t>
  </si>
  <si>
    <t>до границы с. Александро-Невский Завод км 18+947</t>
  </si>
  <si>
    <t>от границы с. Александро-Невский Заводкм 19+602</t>
  </si>
  <si>
    <t>до границы п. Майский км 24+603</t>
  </si>
  <si>
    <t>от границы п. Майский км 25+963</t>
  </si>
  <si>
    <t>до границы д. Широкие Кочки км 30+286</t>
  </si>
  <si>
    <t>от границы д. Широкие Кочки км 31+498</t>
  </si>
  <si>
    <t>Сулкет-Александро-Невский Завод-Майский-Тулюшка                                                                                                                                                     (в границах с. Малая Кочерма)</t>
  </si>
  <si>
    <t>от границы с. Малая Кочерма км 8+218</t>
  </si>
  <si>
    <t>до границы с. Малая Кочерма км 9+654</t>
  </si>
  <si>
    <t>Сулкет-Александро-Невский Завод-Майский-Тулюшка (в границах с. Александро-Невский Завод)</t>
  </si>
  <si>
    <t>с. Александро-Невский Завод</t>
  </si>
  <si>
    <t>от границы с. Александро-Невский Завод                                                                                                                                                           км 18+947</t>
  </si>
  <si>
    <t>до границы с. Александро-Невский Завод                                                                                                                                                           км 19+602</t>
  </si>
  <si>
    <t>Сулкет-Александро-Невский Завод-Майский-Тулюшка                                                                                                                           (в границах п. Майский)</t>
  </si>
  <si>
    <t>п. Майский</t>
  </si>
  <si>
    <t>от границы п. Майский км 24+603</t>
  </si>
  <si>
    <t>до границы п. Майский км 25+963</t>
  </si>
  <si>
    <t>Сулкет-Александро-Невский Завод-Майский-Тулюшка                                                                                                                                 (в границах д. Широкие Кочки)</t>
  </si>
  <si>
    <t>д. Широкие Кочки</t>
  </si>
  <si>
    <t>от границы д. Широкие Кочки км 30+286</t>
  </si>
  <si>
    <t>до границы д. Широкие Кочки км 31+498</t>
  </si>
  <si>
    <t>от границы с.  Тулюшка км 0+176</t>
  </si>
  <si>
    <t>до границы п. Уховский км 5+864</t>
  </si>
  <si>
    <t>от границы п. Уховский км 6+381</t>
  </si>
  <si>
    <t>до границы с. Каразей км 12+020</t>
  </si>
  <si>
    <t>от границы с. Каразей км 14+673</t>
  </si>
  <si>
    <t>до границы д. Таган км 20+798</t>
  </si>
  <si>
    <t>Тулюшка-Каразей-Таган                                                                                                                                                                                      (в границах с. Тулюшка)</t>
  </si>
  <si>
    <t>с. Тулюшка</t>
  </si>
  <si>
    <t>до границы с. Тулюшка км 0+176</t>
  </si>
  <si>
    <t>Тулюшка-Каразей-Таган                                                                                                                                                                                      (в границах с. Каразей)</t>
  </si>
  <si>
    <t>от границы с. Каразей км 12+020</t>
  </si>
  <si>
    <t>до границы с. Каразей км 14+673</t>
  </si>
  <si>
    <t>от примыкания к полосе отвода на км 3+573 автодороги Харик-Большой Кашелак                                                                                                        км 0+025</t>
  </si>
  <si>
    <t>до примыкания к полосе отвода на км 7+961 автодороги Большой Кашелак-Апраксина                                                                                               км 8+609</t>
  </si>
  <si>
    <t>от примыкания к полосе отвода на км 3+573 автодороги Харик-Большой Кашелак км 0+025</t>
  </si>
  <si>
    <t>до границы д. Ханхатуй км 3+984</t>
  </si>
  <si>
    <t>от границы д. Ханхатуй км 4+816</t>
  </si>
  <si>
    <t>д. Ханхатуй</t>
  </si>
  <si>
    <t>от границы д. Ханхатуй км 3+984</t>
  </si>
  <si>
    <t>до границы д. Ханхатуй км 4+816</t>
  </si>
  <si>
    <t>Харик-Аршан</t>
  </si>
  <si>
    <t>до границы с. Харик км 1+427</t>
  </si>
  <si>
    <t>от границы с. Харик км 2+483</t>
  </si>
  <si>
    <t>до границы с. Харик км 2+661</t>
  </si>
  <si>
    <t>от границы с. Харик км 3+883</t>
  </si>
  <si>
    <t>до границы д. Аршан км 10+362</t>
  </si>
  <si>
    <t>Харик-Аршан (в границах с. Харик)</t>
  </si>
  <si>
    <t>с. Харик</t>
  </si>
  <si>
    <t>от границы с. Харик км 1+427</t>
  </si>
  <si>
    <t>до границы с. Харик км 2+483</t>
  </si>
  <si>
    <t>от границы с. Харик км 2+661</t>
  </si>
  <si>
    <t>до границы с. Харик км 3+883</t>
  </si>
  <si>
    <t>от границы п. Харик км 0+755</t>
  </si>
  <si>
    <t>до границы п. Ахтинский км 6+169</t>
  </si>
  <si>
    <t>от границы п. Ахтинский км 7+738</t>
  </si>
  <si>
    <t>до границы п. Харик км 0+755</t>
  </si>
  <si>
    <t>п. Ахтинский</t>
  </si>
  <si>
    <t>от границы п. Ахтинский км 6+169</t>
  </si>
  <si>
    <t>до границы п. Ахтинский км 7+738</t>
  </si>
  <si>
    <t>Харик-Большой Кашелак</t>
  </si>
  <si>
    <t>от примыкания к полосе отвода на км 3+106 автодороги Харик-Аршан км 0+027</t>
  </si>
  <si>
    <t>до км 11+805 автодороги Харик-Большой Кашелак</t>
  </si>
  <si>
    <t>Харик-Садовый</t>
  </si>
  <si>
    <t>до границы п. Садовый км 4+127</t>
  </si>
  <si>
    <t>от дома №1 по ул.  Мира с.  Чеботариха км 0+000</t>
  </si>
  <si>
    <t>от примыкания к полосе отвода на км 7+598 автодороги Тулюшка-Каразей-Таган км 6+083</t>
  </si>
  <si>
    <t>от границы с. Чеботариха км 0+157</t>
  </si>
  <si>
    <t>до примыкания к полосе отвода на км 7+598 Тулюшка-Каразей-Таган км 6+083</t>
  </si>
  <si>
    <t>Чеботариха-Уховский                                                                                                                                                                                         (в границах с. Чеботариха)</t>
  </si>
  <si>
    <t>от дома №1 по ул.  Мира с. Чеботариха км 0+000</t>
  </si>
  <si>
    <t>до границы с. Чеботариха км 0+157</t>
  </si>
  <si>
    <r>
      <t>от примыкания к полосе отвода на км 1+034</t>
    </r>
    <r>
      <rPr>
        <b/>
        <sz val="8"/>
        <color indexed="10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автодороги Лермонтовский-Александро-Невская станица км 0+025</t>
    </r>
  </si>
  <si>
    <r>
      <t>от примыкания к полосе отвода на км 1+034</t>
    </r>
    <r>
      <rPr>
        <sz val="8"/>
        <color indexed="10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автодороги Лермонтовский-Александро-Невская станица км 0+025</t>
    </r>
  </si>
  <si>
    <r>
      <t xml:space="preserve">от примыкания к полосе отвода на км </t>
    </r>
    <r>
      <rPr>
        <b/>
        <sz val="8"/>
        <rFont val="Times New Roman"/>
        <family val="1"/>
      </rPr>
      <t xml:space="preserve">32+790 </t>
    </r>
    <r>
      <rPr>
        <b/>
        <sz val="8"/>
        <color indexed="8"/>
        <rFont val="Times New Roman"/>
        <family val="1"/>
      </rPr>
      <t>автодороги Куйтун-Барлук-Мингатуй                                                                                               км 0+025</t>
    </r>
  </si>
  <si>
    <r>
      <t>до примыкания к полосе отвода на км 14+280</t>
    </r>
    <r>
      <rPr>
        <b/>
        <sz val="8"/>
        <color indexed="10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автодороги Тулюшка-Каразей-Таган км 9+099</t>
    </r>
  </si>
  <si>
    <t>По критериям</t>
  </si>
  <si>
    <t>2.1</t>
  </si>
  <si>
    <t>2.5</t>
  </si>
  <si>
    <t>1.1</t>
  </si>
  <si>
    <t>1.3</t>
  </si>
  <si>
    <t>1.2</t>
  </si>
  <si>
    <t xml:space="preserve">V </t>
  </si>
  <si>
    <t>2.2</t>
  </si>
  <si>
    <t>до примыкания к полосе отвода на км 23+898 автодороги Подъезд к с.Буря (км 0+025)</t>
  </si>
  <si>
    <t xml:space="preserve">IV     </t>
  </si>
  <si>
    <t>7,450</t>
  </si>
  <si>
    <t xml:space="preserve">от границы (Балаганского) Зиминского района км 49+801 </t>
  </si>
  <si>
    <t>от границы (Балаганского) Зиминского района  км 49+801</t>
  </si>
  <si>
    <t>до границы уч. Бодорой км 62+678</t>
  </si>
  <si>
    <t>от границы уч. Бодорой км 62+995</t>
  </si>
  <si>
    <t>до границы с. Харайгун км 71+643</t>
  </si>
  <si>
    <t>от границы с. Харайгун км 72+235</t>
  </si>
  <si>
    <t>Балаганск-Саянск (в границах уч.Бородой)</t>
  </si>
  <si>
    <t>уч. Бодорой</t>
  </si>
  <si>
    <t>от границы уч. Бодорой км 62+678</t>
  </si>
  <si>
    <t>до границы уч. Бодорой км 62+995</t>
  </si>
  <si>
    <t>Балаганск-Саянск (в границах с.Харайгун)</t>
  </si>
  <si>
    <t>с. Харайгун</t>
  </si>
  <si>
    <t>от границы с. Харайгун км 71+643</t>
  </si>
  <si>
    <t>до границы с. Харайгун км 72+235</t>
  </si>
  <si>
    <t xml:space="preserve">III                       </t>
  </si>
  <si>
    <r>
      <t>до границы д. Копылова (км 13+084</t>
    </r>
    <r>
      <rPr>
        <b/>
        <sz val="8"/>
        <rFont val="Times New Roman"/>
        <family val="1"/>
      </rPr>
      <t>)</t>
    </r>
  </si>
  <si>
    <t>до границы с.Каменка км 2+317</t>
  </si>
  <si>
    <t>от границы с.Каменка км 4+369</t>
  </si>
  <si>
    <t>до границы д.Новое Село км 8+645</t>
  </si>
  <si>
    <t>от границы д.Новое Село км 9+931</t>
  </si>
  <si>
    <t>до границы уч.Куряты км 15+701</t>
  </si>
  <si>
    <t>от границы уч.Куряты км 16+975</t>
  </si>
  <si>
    <t>от границы с.Каменка км 2+317</t>
  </si>
  <si>
    <t>до границы с.Каменка км 4+369</t>
  </si>
  <si>
    <t>д.Новое Село</t>
  </si>
  <si>
    <t>от границы д.Новое Село км 8+645</t>
  </si>
  <si>
    <t>до границы д.Новое Село км 9+931</t>
  </si>
  <si>
    <t>от границы уч.Куряты км 15+701</t>
  </si>
  <si>
    <t>до границы уч.Куряты км 16+975</t>
  </si>
  <si>
    <t>от юго-западной границы г.Нижнеудинск                                                                                                                                                                                                              км 0+000</t>
  </si>
  <si>
    <t>до примыкания к полосе отвода на км 1+550 автодороги Подгорный-Муксут (км 5+577)</t>
  </si>
  <si>
    <t>от юго-западной границы г.Нижнеудинск км 0+000</t>
  </si>
  <si>
    <t>до границы д.Уват км 1+645</t>
  </si>
  <si>
    <t>от границы д.Уват км 2+665</t>
  </si>
  <si>
    <t>д.Уват</t>
  </si>
  <si>
    <t>от границы д.Уват км 1+645</t>
  </si>
  <si>
    <t>до границы д.Уват км 2+665</t>
  </si>
  <si>
    <t>от северной границы г.Алзамай км 0+000</t>
  </si>
  <si>
    <t>до южной границы п.Новокиевск км 10+720</t>
  </si>
  <si>
    <t>от примыкания к полосе отвода на км 30+121 автодороги Нижнеудинск-Боровинок-Алзамай (км 0+012)</t>
  </si>
  <si>
    <t>от границы рп.Атагай км 1+576</t>
  </si>
  <si>
    <t>до границы п.Лесной км 9+635</t>
  </si>
  <si>
    <t>Атагай-Лесной (в границах рп.Атагай)</t>
  </si>
  <si>
    <t>рп.Атагай</t>
  </si>
  <si>
    <t>от примыкания к полосе отвода на км 30+121 автодороги Нижнеудинск-Боровинок-Алзамай                                                                                                                                (км 0+012)</t>
  </si>
  <si>
    <t>до границы рп.Атагай км 1+576</t>
  </si>
  <si>
    <t>от примыкания к полосе отвода на км 1+887 автодороги Атагай-Лесной (км 0+033)</t>
  </si>
  <si>
    <t>до границы п.Усть-Кадуй км 7+065</t>
  </si>
  <si>
    <t>от примыкания к ул.Московская п.Вершинакм 0+000</t>
  </si>
  <si>
    <t>от границы п.Вершина км 0+472</t>
  </si>
  <si>
    <t>до границы д.Марга км 3+168</t>
  </si>
  <si>
    <t>IV - 71,601,                                                                                                                                                                                                              V - 9,767</t>
  </si>
  <si>
    <t>от границы д.Марга км 4+107</t>
  </si>
  <si>
    <t>до границы с.Катарбей км 32+367</t>
  </si>
  <si>
    <t>от границы с.Катарбей км 36+225</t>
  </si>
  <si>
    <t>до границы д.Унгудул км 42+379</t>
  </si>
  <si>
    <t>от границы д.Унгудул км 43+394</t>
  </si>
  <si>
    <t>до границы д.Кургатей км 63+441</t>
  </si>
  <si>
    <t>от границы д.Кургатей км 64+645</t>
  </si>
  <si>
    <t>до границы д.Катын км 73+193</t>
  </si>
  <si>
    <t>от границы д.Катын км 73+926</t>
  </si>
  <si>
    <t>до границы с.Чехово км 79+822</t>
  </si>
  <si>
    <t>от границы с.Чехово км 80+730</t>
  </si>
  <si>
    <t>до границы д.Волчий Брод км 84+710</t>
  </si>
  <si>
    <t>от границы д.Волчий Брод км 85+776</t>
  </si>
  <si>
    <t>до границы д.Мунтубулук км 91+563</t>
  </si>
  <si>
    <t>Вершина-Катарбей-Мунтубулук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п.Вершина)</t>
  </si>
  <si>
    <t>п.Вершина</t>
  </si>
  <si>
    <t>от примыкания к ул.Московская п.Вершина км 0+000</t>
  </si>
  <si>
    <t>до границы п.Вершина км 0+472</t>
  </si>
  <si>
    <t>Вершина-Катарбей-Мунтубулук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д.Марга)</t>
  </si>
  <si>
    <t>д.Марга</t>
  </si>
  <si>
    <t>от границы д.Марга км 3+168</t>
  </si>
  <si>
    <t>до границы д.Марга км 4+107</t>
  </si>
  <si>
    <t>Вершина-Катарбей-Мунтубулук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с.Катарбей)</t>
  </si>
  <si>
    <t>с.Катарбей</t>
  </si>
  <si>
    <t>от границы с.Катарбей км 32+367</t>
  </si>
  <si>
    <t>до границы с.Катарбей км 36+225</t>
  </si>
  <si>
    <t>Вершина-Катарбей-Мунтубулук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д.Унгудул)</t>
  </si>
  <si>
    <t>д.Унгудул</t>
  </si>
  <si>
    <t>от границы д.Унгудул км 42+379</t>
  </si>
  <si>
    <t>до границы д.Унгудул км 43+394</t>
  </si>
  <si>
    <t>Вершина-Катарбей-Мунтубулук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д.Кургатей)</t>
  </si>
  <si>
    <t>д.Кургатей</t>
  </si>
  <si>
    <t>от границы д.Кургатей км 63+441</t>
  </si>
  <si>
    <t>до границы д.Кургатей км 64+645</t>
  </si>
  <si>
    <t>Вершина-Катарбей-Мунтубулук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д.Катын)</t>
  </si>
  <si>
    <t>д.Катын</t>
  </si>
  <si>
    <t>от границы д.Катын км 73+193</t>
  </si>
  <si>
    <t>до границы д.Катын км 73+926</t>
  </si>
  <si>
    <t>Вершина-Катарбей-Мунтубулук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с.Чехово)</t>
  </si>
  <si>
    <t>от границы с.Чехово км 79+822</t>
  </si>
  <si>
    <t>до границы с.Чехово км 80+730</t>
  </si>
  <si>
    <t>Вершина-Катарбей-Мунтубулук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д.Волчий Брод)</t>
  </si>
  <si>
    <t>д.Волчий Брод</t>
  </si>
  <si>
    <t>от границы д.Волчий Брод км 84+710</t>
  </si>
  <si>
    <t>до границы д.Волчий Брод км 85+776</t>
  </si>
  <si>
    <t>от примыкания к полосе отвода на км 9+978 автодороги Подъезд к с.Иргей (км 0+000)</t>
  </si>
  <si>
    <t>до границы Нижнеудинского и Тулунского районов км 5+834</t>
  </si>
  <si>
    <t>от границы с.Иргей км 1+909</t>
  </si>
  <si>
    <t>до границы с.Иргей км 1+909</t>
  </si>
  <si>
    <t>от примыкания к полосе отвода на км 35+444 автодороги Вершина-Катарбей-Мунтубулук (км 0+006)</t>
  </si>
  <si>
    <t>от границы с.Катарбей км 0+291</t>
  </si>
  <si>
    <t>до границы д.Миллерова км 9+309</t>
  </si>
  <si>
    <t>Катарбей-Миллерова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с.Катарбей)</t>
  </si>
  <si>
    <t>от примыкания к полосе отвода на км 35+444 автодороги Вершина-Катарбей-Мунтубулук                                                                                                                                     (км 0+006)</t>
  </si>
  <si>
    <t>до границы с.Катарбей км 0+291</t>
  </si>
  <si>
    <t>от примыкания к полосе отвода на км 2+491 автодороги Нижнеудинск-Порог (км 0+023)</t>
  </si>
  <si>
    <t>от границы с.Мельница км 0+933</t>
  </si>
  <si>
    <t>до границы п.Майский км 4+153</t>
  </si>
  <si>
    <t>Мельница-Майский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с.Мельница)</t>
  </si>
  <si>
    <t>с.Мельница</t>
  </si>
  <si>
    <t>до границы с.Мельница км 0+933</t>
  </si>
  <si>
    <t>от примыкания к полосе отвода на км 114+936 автодороги Нижнеудинск-Боровинок-Чуна км 0+010</t>
  </si>
  <si>
    <t>до границы уч. Новогродинск км 7+763</t>
  </si>
  <si>
    <t>от границы уч. Новогродинск км 8+535</t>
  </si>
  <si>
    <t>до границы д. Гродинск км 10+111</t>
  </si>
  <si>
    <t>от границы д. Гродинск км 11+050</t>
  </si>
  <si>
    <t>до границы с. Катарма км 11+965</t>
  </si>
  <si>
    <t>от границы с. Катарма км 12+728</t>
  </si>
  <si>
    <t>до границы г. Алзамай км 41+592</t>
  </si>
  <si>
    <t>Нижнеудинск-Боровинок-Алзамай                                                                                                                                                                       (в границах уч. Новогродинск)</t>
  </si>
  <si>
    <t>уч. Новогродинск</t>
  </si>
  <si>
    <t>от границы уч. Новогродинск км 7+763</t>
  </si>
  <si>
    <t>до границы уч. Новогродинск км 8+535</t>
  </si>
  <si>
    <t>Нижнеудинск-Боровинок-Алзамай                                                                                                                                                                       (в границах д. Гродинск)</t>
  </si>
  <si>
    <t>д. Гродинск</t>
  </si>
  <si>
    <t>от границы д. Гродинск км 10+111</t>
  </si>
  <si>
    <t>до границы д. Гродинск км 11+050</t>
  </si>
  <si>
    <t>Нижнеудинск-Боровинок-Алзамай                                                                                                                                                                       (в границах с. Катарма)</t>
  </si>
  <si>
    <t>с. Катарма</t>
  </si>
  <si>
    <t>от границы с. Катарма км 11+965</t>
  </si>
  <si>
    <t>до границы с. Катарма км 12+728</t>
  </si>
  <si>
    <t>от южной границы г.Нижнеудинск км 0+000</t>
  </si>
  <si>
    <t>до северной границы с.Порог км 40+048</t>
  </si>
  <si>
    <t>до границы с.Мельница км 1+925</t>
  </si>
  <si>
    <t>от границы с.Мельница км 2+505</t>
  </si>
  <si>
    <t>до границы с.Абалаково км 15+208</t>
  </si>
  <si>
    <t>от границы с.Абалаково км 16+020</t>
  </si>
  <si>
    <t>до границы с.Солонцы км 25+206</t>
  </si>
  <si>
    <t>от границы с.Солонцы км 27+168</t>
  </si>
  <si>
    <t>до границы д.Кушун км 29+385</t>
  </si>
  <si>
    <t>от границы д.Кушун км 30+676</t>
  </si>
  <si>
    <t>Нижнеудинск-Порог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с.Мельница)</t>
  </si>
  <si>
    <t>от границы с.Мельница км 1+925</t>
  </si>
  <si>
    <t>до границы с.Мельница км 2+505</t>
  </si>
  <si>
    <t>Нижнеудинск-Порог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с.Абалаково)</t>
  </si>
  <si>
    <t>с.Абалаково</t>
  </si>
  <si>
    <t>от границы с.Абалаково км 15+208</t>
  </si>
  <si>
    <t>до границы с.Абалаково км 16+020</t>
  </si>
  <si>
    <t>Нижнеудинск-Порог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с.Солонцы)</t>
  </si>
  <si>
    <t>с.Солонцы</t>
  </si>
  <si>
    <t>от границы с.Солонцы км 25+206</t>
  </si>
  <si>
    <t>до границы с.Солонцы км 27+168</t>
  </si>
  <si>
    <t>Нижнеудинск-Порог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д.Кушун)</t>
  </si>
  <si>
    <t>д.Кушун</t>
  </si>
  <si>
    <t>от границы д.Кушун км 29+385</t>
  </si>
  <si>
    <t>до границы д.Кушун км 30+676</t>
  </si>
  <si>
    <t>Новокиевск-Буракова</t>
  </si>
  <si>
    <t>от примыкания к полосе отвода на км 10+720 автодороги Алзамай-Новокиевск (км 0+000)</t>
  </si>
  <si>
    <t>от границы п.Новокиевск км 0+344</t>
  </si>
  <si>
    <t>до границы п.Буракова км 7+936</t>
  </si>
  <si>
    <t>Новокиевск-Буракова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п.Новокиевск)</t>
  </si>
  <si>
    <t>до границы п.Новокиевск км 0+344</t>
  </si>
  <si>
    <t>от примыкания к полосе отвода на км 2+587 автодороги Подъезд к п.Подгорный (км 0+000)</t>
  </si>
  <si>
    <t>от границы п.Подгорный км 0+602</t>
  </si>
  <si>
    <t>до границы п.Подгорный км 0+746</t>
  </si>
  <si>
    <t>от границы п.Подгорный км 0+947</t>
  </si>
  <si>
    <t>до границы д.Муксут км 1+768</t>
  </si>
  <si>
    <t>Подгорный-Муксут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п.Подгорный)</t>
  </si>
  <si>
    <t>до границы п.Подгорный км 0+602</t>
  </si>
  <si>
    <t>от границы п.Подгорный км 0+746</t>
  </si>
  <si>
    <t>до границы п.Подгорный км 0+947</t>
  </si>
  <si>
    <t>от примыкания к полосе отвода на км 54+585 автодороги Вершина-Катарбей-Мунтубулук                                                                                                                                     (км 0+021)</t>
  </si>
  <si>
    <t>до границы д.Бородинск км 0+359</t>
  </si>
  <si>
    <t>до границы с.Даур км 12+344</t>
  </si>
  <si>
    <t>от примыкания к полосе отвода на км 8+805 автодороги Вершина-Катарбей-Мунтубулук                                                                                                                                       (км 0+021)</t>
  </si>
  <si>
    <t>от примыкания к полосе отвода на км 8+805 автодороги Вершина-Катарбей-Мунтубулук                                                                                                                                          (км 0+021)</t>
  </si>
  <si>
    <t>до границы д.Виленск км 2+845</t>
  </si>
  <si>
    <t>от границы д.Виленск км 3+471</t>
  </si>
  <si>
    <t>до границы с.Иргей км 9+798</t>
  </si>
  <si>
    <t>Подъезд к с.Иргей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д.Виленск)</t>
  </si>
  <si>
    <t>д.Виленск</t>
  </si>
  <si>
    <t>от границы д.Виленск км 2+845</t>
  </si>
  <si>
    <t>до границы д.Виленск км 3+471</t>
  </si>
  <si>
    <t>Подъезд к с.Иргей (в границах с.Иргей)</t>
  </si>
  <si>
    <t>от границы с.Иргей км 9+798</t>
  </si>
  <si>
    <t>Подъезд к д.Кадуй</t>
  </si>
  <si>
    <t>до границы д.Кадуй км 8+448</t>
  </si>
  <si>
    <t>от примыкания к полосе отвода на км 9+807 автодороги Нижнеудинск-Боровинок-Алзамай                                                                                                                                 (км 0+055)</t>
  </si>
  <si>
    <t>до примыкания к полосе отвода на км 10+741 автодороги Нижнеудинск-Боровинок-Алзамай (км 1+113)</t>
  </si>
  <si>
    <t>от примыкания к полосе отвода на км 9+807 автодороги Нижнеудинск-Боровинок-Алзамай                                                                                                                                  (км 0+055)</t>
  </si>
  <si>
    <t>до границы д.Каксат км 0+267</t>
  </si>
  <si>
    <t>от границы д.Каксат км 0+982</t>
  </si>
  <si>
    <t>до примыкания к полосе отвода на км 10+741 автодороги Нижнеудинск-Боровинок-Алзамай                                                                                                                            (км 1+113)</t>
  </si>
  <si>
    <t>от примыкания к полосе отвода на км 3+588 автодороги Новокиевск-Буракова (км 0+024)</t>
  </si>
  <si>
    <t>до западной границы д.Красная Кавалерия                                                                                                                                                                                                             км 3+026</t>
  </si>
  <si>
    <t>от примыкания к полосе отвода на км 50+520 автодороги Вершина-Катарбей-Мунтубулук                                                                                                                                    (км 0+026)</t>
  </si>
  <si>
    <t>до границы д.Орик км 1+349</t>
  </si>
  <si>
    <t>до примыкания к полосе отвода на км 0+000 автодороги Подгорный-Муксут (км 2+587)</t>
  </si>
  <si>
    <t>от границы г.Нижнеудинск км 0+454</t>
  </si>
  <si>
    <t>от примыкания к полосе отвода на км 0+000 автодороги Вершина-Катарбей-Мунтубулук                                                                                                                                     (км 0+007)</t>
  </si>
  <si>
    <t>от границы п.Вершина км 0+614</t>
  </si>
  <si>
    <t>до границы д.Талый Ключ км 6+292</t>
  </si>
  <si>
    <t>Подъезд к д.Талый Ключ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п.Вершина)</t>
  </si>
  <si>
    <t>до границы п.Вершина км 0+614</t>
  </si>
  <si>
    <t>от примыкания к полосе отвода на км 21+249 автодороги Нижнеудинск-Боровинок-Алзамай                                                                                                                                   (км 0+023)</t>
  </si>
  <si>
    <t>до примыкания к полосе отвода на км 23+237 автодороги Нижнеудинск-Боровинок-Алзамай                                                                                                                                   (км 4+602)</t>
  </si>
  <si>
    <t>от примыкания к полосе отвода на км 42+467 автодороги Вершина-Катарбей-Мунтубулук                                                                                                        (км 0+007)</t>
  </si>
  <si>
    <t>от границы д.Унгудул км 0+513</t>
  </si>
  <si>
    <t>до границы д.Ут км 2+534</t>
  </si>
  <si>
    <t>Подъезд к д.Ут (в границах д.Унгудул)</t>
  </si>
  <si>
    <t>до границы д.Унгудул км 0+513</t>
  </si>
  <si>
    <t>до границы п.ж.д.ст.Хингуй км 3+004</t>
  </si>
  <si>
    <t>от примыкания к полосе отвода на км 23+199 автодороги Нижнеудинск-Порог (км 0+039)</t>
  </si>
  <si>
    <t>до границы д.Чалоты км 7+652</t>
  </si>
  <si>
    <t>от примыкания к полосе отвода на км 4+355 автодороги Нижнеудинск-Порог (км 0+025)</t>
  </si>
  <si>
    <t>до границы д.Швайкина км 1+970</t>
  </si>
  <si>
    <t>Подъезд к рп.Шумский</t>
  </si>
  <si>
    <t>до границы рп.Шумский км 5+500</t>
  </si>
  <si>
    <t>от южной границы п.Шум км 0+000</t>
  </si>
  <si>
    <t>до примыкания к полосе отвода на км 76+618 автодороги Вершина-Катарбей-Мунтубулук                                                                                                                                    (км 47+355)</t>
  </si>
  <si>
    <t>до границы п.Кирей-Муксут км 24+461</t>
  </si>
  <si>
    <t>от границы п.Кирей-Муксут км 25+169</t>
  </si>
  <si>
    <t>до границы д.Привольное км 35+646</t>
  </si>
  <si>
    <t>от границы д.Привольное км 36+358</t>
  </si>
  <si>
    <t>до примыкания к полосе отвода на км 76+618 автодороги Вершина-Катарбей-Мунтубулук                                                                                                                                     (км 47+355)</t>
  </si>
  <si>
    <t>Шумский-Чехово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п.Кирей-Муксут)</t>
  </si>
  <si>
    <t>п.Кирей-Муксут</t>
  </si>
  <si>
    <t>от границы п.Кирей-Муксут км 24+461</t>
  </si>
  <si>
    <t>до границы п.Кирей-Муксут км 25+169</t>
  </si>
  <si>
    <t>Шумский-Чехово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д.Привольное)</t>
  </si>
  <si>
    <t>д.Привольное</t>
  </si>
  <si>
    <t>от границы д.Привольное км 35+646</t>
  </si>
  <si>
    <t>до границы д.Привольное км 36+358</t>
  </si>
  <si>
    <t>11,741</t>
  </si>
  <si>
    <t>до границы д.Туманшет км 34+123</t>
  </si>
  <si>
    <t>Тулунский</t>
  </si>
  <si>
    <t>до границы д. Александровка км 2+730</t>
  </si>
  <si>
    <t>от границы д. Александровка км 3+732</t>
  </si>
  <si>
    <t>до границы с. Бурхун км 10+740</t>
  </si>
  <si>
    <t>от границы с. Бурхун км 13+443</t>
  </si>
  <si>
    <t>до границы д. Паберега км 26+719</t>
  </si>
  <si>
    <t>д. Александровка</t>
  </si>
  <si>
    <t>от границы д. Александровка км 2+730</t>
  </si>
  <si>
    <t>до границы д. Александровка км 3+732</t>
  </si>
  <si>
    <t>с. Бурхун</t>
  </si>
  <si>
    <t>от границы с. Бурхун км 10+740</t>
  </si>
  <si>
    <t>до границы с. Бурхун км 13+443</t>
  </si>
  <si>
    <t>от границы с. Будагово км 1+769</t>
  </si>
  <si>
    <t>до границы д. Аверьяновка км 8+506</t>
  </si>
  <si>
    <t>Будагово-Аверьяновка                                                                                                                                                                                        (в границах с.Будагово)</t>
  </si>
  <si>
    <t>с. Будагово</t>
  </si>
  <si>
    <t>до границы с. Будагово км 1+769</t>
  </si>
  <si>
    <t>от примыкания к полосе отвода на км 20+680 автодороги Тулун-Гадалей-Харгажин км 0+025</t>
  </si>
  <si>
    <t>до км 54+935 автодороги Гадалей-Здравоозерный</t>
  </si>
  <si>
    <t>до границы Тулунского (Куйтунского) районов км 25+400</t>
  </si>
  <si>
    <t>от границы Тулунского (Куйтунского) районов км 41+257</t>
  </si>
  <si>
    <t>до км 17+544 автодороги Гуран-Усть-Кульск</t>
  </si>
  <si>
    <t>от границы с. Гуран км 1+322</t>
  </si>
  <si>
    <t>до границы д. Павловка км 12+170</t>
  </si>
  <si>
    <t>от границы д. Павловка км 12+849</t>
  </si>
  <si>
    <t>до границы с. Усть-Кульск км 16+322</t>
  </si>
  <si>
    <t>Гуран-Усть-Кульск                                                                                                                                                                                              (в границах с.Гуран)</t>
  </si>
  <si>
    <t>с. Гуран</t>
  </si>
  <si>
    <t>до границы с. Гуран км 1+322</t>
  </si>
  <si>
    <t>Гуран-Усть-Кульск                                                                                                                                                                                              (в границах д.Павловка)</t>
  </si>
  <si>
    <t>д. Павловка</t>
  </si>
  <si>
    <t>от границы д. Павловка км 12+170</t>
  </si>
  <si>
    <t>до границы д. Павловка км 12+849</t>
  </si>
  <si>
    <t>Гуран-Усть-Кульск                                                                                                                                                                                              (в границах с.Усть-Кульск)</t>
  </si>
  <si>
    <t>с. Усть-Кульск</t>
  </si>
  <si>
    <t>от границы с. Усть-Кульск км 16+322</t>
  </si>
  <si>
    <t>от примыкания к полосе отвода на км 41+606 автодороги Тулун-Икей (от городской черты) км 0+025</t>
  </si>
  <si>
    <t>до границы с. Едогон км 1+276</t>
  </si>
  <si>
    <t>от границы с. Едогон км 2+855</t>
  </si>
  <si>
    <t>до границы д. Вознесенск км 8+663</t>
  </si>
  <si>
    <t>от границы д. Вознесенск км 9+649</t>
  </si>
  <si>
    <t>до границы д. Владимировка км 12+314</t>
  </si>
  <si>
    <t>от границы д. Владимировка км 14+975</t>
  </si>
  <si>
    <t>до границы д. Ингут км 22+583</t>
  </si>
  <si>
    <t>от границы д. Ингут км 23+530</t>
  </si>
  <si>
    <t>от границы д. Одон км 25+936</t>
  </si>
  <si>
    <t>Едогон-Владимировка-Одон                                                                                                                                                                            (в границах с.Едогон)</t>
  </si>
  <si>
    <t>с. Едогон</t>
  </si>
  <si>
    <t>от границы с. Едогон км 1+276</t>
  </si>
  <si>
    <t>до границы с. Едогон км 2+855</t>
  </si>
  <si>
    <t>Едогон-Владимировка-Одон                                                                                                                                                                            (в границах д.Вознесенск)</t>
  </si>
  <si>
    <t>д. Вознесенск</t>
  </si>
  <si>
    <t>от границы д. Вознесенск км 8+663</t>
  </si>
  <si>
    <t>до границы д. Вознесенск км 9+649</t>
  </si>
  <si>
    <t>Едогон-Владимировка-Одон                                                                                                                                                                            (в границах д.Владимировка)</t>
  </si>
  <si>
    <t>д. Владимировка</t>
  </si>
  <si>
    <t>от границы д. Владимировка км 12+314</t>
  </si>
  <si>
    <t>до границы д. Владимировка км 14+975</t>
  </si>
  <si>
    <t>Едогон-Владимировка-Одон                                                                                                                                                                            (в границах д.Одон)</t>
  </si>
  <si>
    <t>д. Ингут</t>
  </si>
  <si>
    <t>от границы д. Ингут км 22+583</t>
  </si>
  <si>
    <t>до границы д. Ингут км 23+530</t>
  </si>
  <si>
    <t>до границы д. Изегол км 8+128</t>
  </si>
  <si>
    <t>от примыкания к полосе отвода на км 41+200 автодороги Тулун-Икей (от городской черты) км 0+047</t>
  </si>
  <si>
    <t>от границы с. Едогон км 4+165</t>
  </si>
  <si>
    <t>до границы д. Талхан км 14+287</t>
  </si>
  <si>
    <t>Едогон-Талхан (в границах с.Едогон)</t>
  </si>
  <si>
    <t>до границы с. Едогон км 4+165</t>
  </si>
  <si>
    <t>от примыкания к полосе отвода на км 53+108 автодороги Гадалей-Здравоозерный км 0+025</t>
  </si>
  <si>
    <t>до границы с. Уйгат км 3+018</t>
  </si>
  <si>
    <t>от примыкания к полосе отвода на км 51+148 автодороги Тулун-Икей (от городской черты) км 0+025</t>
  </si>
  <si>
    <t>от границы п. Икейский км 1+054</t>
  </si>
  <si>
    <t>до границы д. Верхний Бурбук км 18+607</t>
  </si>
  <si>
    <t>Икей-Верхний Бурбук                                                                                                                                                                                      (в границах с.Икей)</t>
  </si>
  <si>
    <t>п. Икейский</t>
  </si>
  <si>
    <t>до границы п. Икейский км 1+054</t>
  </si>
  <si>
    <t>от примыкания к полосе отвода на км 52+005 автодороги Тулун-Икей  км 0+032</t>
  </si>
  <si>
    <t>от границы с. Икей км 3+566</t>
  </si>
  <si>
    <t xml:space="preserve">до границы с.Галдун км 25+265 </t>
  </si>
  <si>
    <t>Икей-Галдун (в границах с.Икей)</t>
  </si>
  <si>
    <t>с. Икей</t>
  </si>
  <si>
    <t xml:space="preserve">от примыкания к полосе отвода на км 52+005 автодороги Тулун-Икей км 0+032 </t>
  </si>
  <si>
    <t>до границы с. Икей км 3+566</t>
  </si>
  <si>
    <t>от примыкания к полосе отвода на км 5+220 автодороги Подъезд к с. Котик (км 0+000)</t>
  </si>
  <si>
    <t>до границы д. Красная Дубрава км 1+931</t>
  </si>
  <si>
    <t>от границы д. Красная Дубрава км 2+860</t>
  </si>
  <si>
    <t>до границы с. Умыган км 16+775</t>
  </si>
  <si>
    <t>Котик-Умыган                                                                                                                                                                                                    (в границах д.Красная Дубрава)</t>
  </si>
  <si>
    <t>д.Красная Дубрава</t>
  </si>
  <si>
    <t>от границы д. Красная Дубрава км 1+931</t>
  </si>
  <si>
    <t>до границы д. Красная Дубрава км 2+860</t>
  </si>
  <si>
    <t>от примыкания к полосе отвода на км 0+148 автодороги Нижний Бурбук-Верхний Бурбук  (км 0+025)</t>
  </si>
  <si>
    <t>от границы д. Нижний Бурбук км 1+087</t>
  </si>
  <si>
    <t>до границы д. Большой Одер км 9+886</t>
  </si>
  <si>
    <t>Нижний Бурбук-Большой Одер                                                                                                                                                                                   (в границах д.Нижний Бурбук)</t>
  </si>
  <si>
    <t>до границы д. Нижний Бурлук км 1+087</t>
  </si>
  <si>
    <t>от примыкания к полосе отвода на км 2+418 автодороги подъезд к д.Нижний Бурбук (км 0+025)</t>
  </si>
  <si>
    <t>от границы д. Нижний Бурбук км 2+174</t>
  </si>
  <si>
    <t>до границы д.Верхний Бурбук км 7+993</t>
  </si>
  <si>
    <t>Нижний Бурбук-Верхний Бурбук                                                                                                                                                                      (в границах д.Нижний Бурбук)</t>
  </si>
  <si>
    <t>от примыкания к полосе отвода на км 2+418 автодороги подъезд к д. Нижний Бурбук                                                                                      (км 0+025)</t>
  </si>
  <si>
    <t>до границы д. Нижний Бурбук км 2+174</t>
  </si>
  <si>
    <t>Никитаево-Заусаева</t>
  </si>
  <si>
    <t>от д. №1, по ул. Школьная, с. Никитаево км 0+000</t>
  </si>
  <si>
    <t>до примыкания к полосе отвода на км 7+374 автодороги Тулун-Сибиряк (км 11+979)</t>
  </si>
  <si>
    <t>от границы с. Никитаево км 1+201</t>
  </si>
  <si>
    <t>до границы п. Ермаки км 2+565</t>
  </si>
  <si>
    <t>от границы п. Ермаки км 3+243</t>
  </si>
  <si>
    <t>до границы д. Афанасьева км 4+133</t>
  </si>
  <si>
    <t>от границы д. Афанасьева км 5+768</t>
  </si>
  <si>
    <t>Никитаево-Заусаева                                                                                                                                                                                          (в границах с.Никитаево)</t>
  </si>
  <si>
    <t>до границы с. Никитаево км 1+201</t>
  </si>
  <si>
    <t>Никитаево-Заусаева                                                                                                                                                                                          (в границах п.Ермаки)</t>
  </si>
  <si>
    <t>п.Ермаки</t>
  </si>
  <si>
    <t>от границы п. Ермаки км 2+565</t>
  </si>
  <si>
    <t>до границы п. Ермаки км 3+243</t>
  </si>
  <si>
    <t>Никитаево-Заусаева                                                                                                                                                                                          (в границах д.Афанасьева)</t>
  </si>
  <si>
    <t>д.Афанасьева</t>
  </si>
  <si>
    <t>от границы д. Афанасьева км 4+133</t>
  </si>
  <si>
    <t>до границы д. Афанасьева км 5+768</t>
  </si>
  <si>
    <t>от примыкания к полосе отвода на км 18+226 автодороги Тулун-Икей  (км 0+025)</t>
  </si>
  <si>
    <t>до границы с. Перфилово км 0+863</t>
  </si>
  <si>
    <t>от границы с. Перфилово км 2+351</t>
  </si>
  <si>
    <t>до границы с. Бадар км 8+363</t>
  </si>
  <si>
    <t>от границы с. Бадар км 9+827</t>
  </si>
  <si>
    <t>до границы д. Евдокимова км 23+451</t>
  </si>
  <si>
    <t>Перфилово-Бадар-Евдокимова                                                                                                                                                                          (в границах с.Перфилово)</t>
  </si>
  <si>
    <t>с.Перфилово</t>
  </si>
  <si>
    <t>от границы с. Перфилово км 0+863</t>
  </si>
  <si>
    <t>до границы с. Перфилово км 2+351</t>
  </si>
  <si>
    <t>Перфилово-Бадар-Евдокимова                                                                                                                                                                          (в границах с.Бадар)</t>
  </si>
  <si>
    <t>с.Бадар</t>
  </si>
  <si>
    <t>от границы с. Бадар км 8+363</t>
  </si>
  <si>
    <t>до границы с. Бадар км 9+827</t>
  </si>
  <si>
    <t>от примыкания к полосе отвода на км 16+012, автодороги Тулун-Мугун-Хараманут (от городской черты) (км 0+018)</t>
  </si>
  <si>
    <t>до границы д. Александровка км 2+195</t>
  </si>
  <si>
    <t>до границы д. Альбин км 9+901</t>
  </si>
  <si>
    <t>до границы д. Андреевка км 4+084</t>
  </si>
  <si>
    <t>до примыкания к полосе отвода на км 17+277 Тулун-Гадалей-Харгажин (км 9+501)</t>
  </si>
  <si>
    <t>до границы д. Азей км 2+801</t>
  </si>
  <si>
    <t>от границы д. Азей км 3+302</t>
  </si>
  <si>
    <t>до границы с. Гадалей км 9+106</t>
  </si>
  <si>
    <t>Подъезд к с.Гадалей                                                                                                                                                                                               (в границах д.Азей)</t>
  </si>
  <si>
    <t>д.Азей</t>
  </si>
  <si>
    <t>от границы д. Азей км 2+801</t>
  </si>
  <si>
    <t>до границы д. Азей км 3+302</t>
  </si>
  <si>
    <t>Подъезд к с.Гадалей                                                                                                                                                                                               (в границах с.Гадалей)</t>
  </si>
  <si>
    <t>от границы с. Гадалей км 9+106</t>
  </si>
  <si>
    <t>от границы п.4-е отделение Государственной селекционной станции км 0+000</t>
  </si>
  <si>
    <t>до границы п.Иннокентьевский км 4+781</t>
  </si>
  <si>
    <t>Подъезд к п.Ишидей</t>
  </si>
  <si>
    <t>от примыкания к полосе отвода на км 20+539 автодороги Икей-Галдун (км 0+025)</t>
  </si>
  <si>
    <t>до границы п. Ишидей км 9+313</t>
  </si>
  <si>
    <t>от границы д.Северный Кадуй км 4+714</t>
  </si>
  <si>
    <t>до границы д. Килим км 3+543</t>
  </si>
  <si>
    <t>Подъезд к с.Котик</t>
  </si>
  <si>
    <t>от примыкания к полосе отвода на км 5+384 автодороги Тулун-Сибиряк (км 0+025)</t>
  </si>
  <si>
    <t>до границы с. Котик км 5+220</t>
  </si>
  <si>
    <t>от примыкания к полосе отвода на км 5+384 автодороги Тулун-Сибиряк км 0+025</t>
  </si>
  <si>
    <t>до границы с. Котик км 3+752</t>
  </si>
  <si>
    <t>Подъезд к с.Котик                                                                                                                                                                                              (в границах с.Котик)</t>
  </si>
  <si>
    <t>с. Котик</t>
  </si>
  <si>
    <t>от границы с. Котик км 3+752</t>
  </si>
  <si>
    <t>от примыкания к полосе отвода на км 16+588 автодороги Перфилово-Бадар-Евдокимова (км 0+025)</t>
  </si>
  <si>
    <t>до границы д. Красный Октябрь км 3+260</t>
  </si>
  <si>
    <t>Подъезд к д.Нижний Бурбук</t>
  </si>
  <si>
    <t>от примыкания к полосе отвода на км 9+642 автодороги Икей-Верхний Бурбук (км 0+025)</t>
  </si>
  <si>
    <t>до ул. Центральная, д. Нижний Бурбук км 2+418</t>
  </si>
  <si>
    <t>до границы д. Нижний Бурбук км 1+817</t>
  </si>
  <si>
    <t>Подъезд к д.Нижний Бурбук                                                                                                                                                                                  (в границах д.Нижний Бурбук)</t>
  </si>
  <si>
    <t>от границы д. Нижний Бурбук км 1+817</t>
  </si>
  <si>
    <t xml:space="preserve">до ул. Центральная, д. Нижний Бурбук км 2+418 </t>
  </si>
  <si>
    <t>до границы д. Ниргит км 0+773</t>
  </si>
  <si>
    <t>до примыкания к полосе отвода на км 2+869 автодороги Тулун-Мугун-Хараманут (км 3+246)</t>
  </si>
  <si>
    <t>до границы д. Новая Деревня км 1+010</t>
  </si>
  <si>
    <t>от границы д. Новая Деревня км 2+020</t>
  </si>
  <si>
    <t>Подъезд к д.Новая Деревня                                                                                                                                                                              (в границах д.Новая Деревня)</t>
  </si>
  <si>
    <t>д.Новая Деревня</t>
  </si>
  <si>
    <t>от границы д. Новая Деревня км 1+010</t>
  </si>
  <si>
    <t>до границы д. Новая Деревня км 2+020</t>
  </si>
  <si>
    <t>до границы д. Новотроицк км 2+884</t>
  </si>
  <si>
    <t>до остановочного павильона по ул. Маркина, п. 4-е отделение Государственной селекционной станции км 2+739</t>
  </si>
  <si>
    <t>до границы п. 4-е отделение Государственной селекционной станции км 1+678</t>
  </si>
  <si>
    <t>Подъезд к д.Писаревский (в границах п.4-е отделение Государственной селекционной станции)</t>
  </si>
  <si>
    <t>п.4-е отделение Государственной селекционной станции</t>
  </si>
  <si>
    <t>от границы п. 4-е отделение Государственной селекционной станции км 1+678</t>
  </si>
  <si>
    <t>до км 5+013 автодороги Подъезд к д. Северный Кадуй</t>
  </si>
  <si>
    <t>до границы д. Южный Кадуй км 2+624</t>
  </si>
  <si>
    <t>от границы д. Южный Кадуй км 4+046</t>
  </si>
  <si>
    <t>до границы д. Северный Кадуй км 4+550</t>
  </si>
  <si>
    <t>Подъезд к д.Северный Кадуй                                                                                                                                                                                 (в границах д.Южный Кадуй)</t>
  </si>
  <si>
    <t>д.Южный Кадуй</t>
  </si>
  <si>
    <t>от границы д. Южный Кадуй км 2+624</t>
  </si>
  <si>
    <t>до границы д. Южный Кадуй км 4+046</t>
  </si>
  <si>
    <t>Подъезд к д.Северный Кадуй                                                                                                                                                                                 (в границах д.Северный Кадуй)</t>
  </si>
  <si>
    <t>от границы д. Северный Кадуй км 4+550</t>
  </si>
  <si>
    <t>Подъезд к п.Утай</t>
  </si>
  <si>
    <t>от примыкания к полосе отвода на км 6+813 автодороги Котик-Умыган (км 0+025)</t>
  </si>
  <si>
    <t>до границы п. Утай км 5+470</t>
  </si>
  <si>
    <t>от примыкания к полосе отвода на км 9+372 автодороги Едогон-Владимировка-Одон (км 0+025)</t>
  </si>
  <si>
    <t>до примыкания к полосе отвода на км 0+000 автодороги Харантей-Аршан (км 3+398)</t>
  </si>
  <si>
    <t>от границы д. Вознесенск км 0+485</t>
  </si>
  <si>
    <t>до границы д. Харантей км 2+642</t>
  </si>
  <si>
    <t>Подъезд к д.Харантей                                                                                                                                                                                       (в границах д.Вознесенск)</t>
  </si>
  <si>
    <t>д.Вознесенск</t>
  </si>
  <si>
    <t>от примыкания к полосе отвода на км 9+372 автодороги Едогон-Владимировка-Одон                                                                                              (км 0+025)</t>
  </si>
  <si>
    <t>до границы д. Вознесенск км 0+485</t>
  </si>
  <si>
    <t>Подъезд к д.Харантей                                                                                                                                                                                       (в границах д.Харантей)</t>
  </si>
  <si>
    <t>от границы д. Харантей км 2+642</t>
  </si>
  <si>
    <t>от границы г. Тулун км 0+000</t>
  </si>
  <si>
    <t>до границы с. Гадалей км 12+910</t>
  </si>
  <si>
    <t>от границы с. Гадалей км 15+220</t>
  </si>
  <si>
    <t>до границы д. Уталай км 26+628</t>
  </si>
  <si>
    <t>от границы д. Уталай 27+938</t>
  </si>
  <si>
    <t>до границы д. Харгажин км 35+618</t>
  </si>
  <si>
    <t>Тулун-Гадалей-Харгажин                                                                                                                                                                                      (в границах с.Гадалей)</t>
  </si>
  <si>
    <t>от границы с. Гадалей км 12+910</t>
  </si>
  <si>
    <t>до границы с. Гадалей км 15+220</t>
  </si>
  <si>
    <t>Тулун-Гадалей-Харгажин                                                                                                                                                                                      (в границах д.Уталай)</t>
  </si>
  <si>
    <t>д.Уталай</t>
  </si>
  <si>
    <t>от границы д. Уталай км 26+628</t>
  </si>
  <si>
    <t>до границы д. Уталай км 27+938</t>
  </si>
  <si>
    <t>Тулун-Икей</t>
  </si>
  <si>
    <t>от перекрестка ул. Ленина и пер. Икейский  г. Тулун км 0+000</t>
  </si>
  <si>
    <t xml:space="preserve">до д. № 61, по ул. Степанова, с. Икей км 52+067 </t>
  </si>
  <si>
    <t>от границы г. Тулун км 1+872</t>
  </si>
  <si>
    <t>до границы д. Казакова км 2+261</t>
  </si>
  <si>
    <t>от границы д. Казакова км 4+513</t>
  </si>
  <si>
    <t>до границы п. Икейский км 50+949</t>
  </si>
  <si>
    <t>от границы п. Икейский км 51+267</t>
  </si>
  <si>
    <t>до границы с. Икей км 52+027</t>
  </si>
  <si>
    <t>Тулун-Икей                                                                                                                                                                                                                         (в границах г.Тулун)</t>
  </si>
  <si>
    <t>г.Тулун</t>
  </si>
  <si>
    <t>от перекрестка ул. Ленина и пер. Икейский,  г. Тулун км 0+000</t>
  </si>
  <si>
    <t>до границы г. Тулун км 1+872</t>
  </si>
  <si>
    <t>Тулун-Икей                                                                                                                                                                                                                         (в границах д.Казакова)</t>
  </si>
  <si>
    <t>д.Казакова</t>
  </si>
  <si>
    <t>от границы д. Казакова км 2+261</t>
  </si>
  <si>
    <t>до границы д. Казакова км 4+513</t>
  </si>
  <si>
    <t>Тулун-Икей (в границах п.Икейский)</t>
  </si>
  <si>
    <t>п.Икейский</t>
  </si>
  <si>
    <t>от границы п. Икейский км 50+949</t>
  </si>
  <si>
    <t>до границы п. Икейский км 51+267</t>
  </si>
  <si>
    <t>Тулун-Икей (в границах с.Икей)</t>
  </si>
  <si>
    <t>от границы с. Икей км 52+027</t>
  </si>
  <si>
    <t xml:space="preserve">Тулун-Мугун-Хараманут               </t>
  </si>
  <si>
    <t>от границы г.Тулун км 0+000</t>
  </si>
  <si>
    <t>от границы г.Тулун км 4+538</t>
  </si>
  <si>
    <t>до границы с. Мугун км 22+559</t>
  </si>
  <si>
    <t>от границы с. Мугун км 25+210</t>
  </si>
  <si>
    <t>до границы д. Хараманут км 26+083</t>
  </si>
  <si>
    <t>Тулун-Мугун-Хараманут                                                                                                                                                                                  (в границах г.Тулун)</t>
  </si>
  <si>
    <t>до границы г. Тулун км 4+538</t>
  </si>
  <si>
    <t>Тулун-Мугун-Хараманут                                                                                                                                                                                  (в границах с.Мугун)</t>
  </si>
  <si>
    <t>с.Мугун</t>
  </si>
  <si>
    <t>от границы с. Мугун км 22+559</t>
  </si>
  <si>
    <t>до границы с. Мугун км 25+210</t>
  </si>
  <si>
    <t>от границы г. Тулун км 1+127</t>
  </si>
  <si>
    <t>до границы п. Сибиряк км 13+992</t>
  </si>
  <si>
    <t>от примыкания к полосе отвода на км 16+781 автодороги Гуран-Усть-Кульск км 0+025</t>
  </si>
  <si>
    <t>от границы с. Усть-Кульск км 0+662</t>
  </si>
  <si>
    <t>до границы д. Ангуй км 7+585</t>
  </si>
  <si>
    <t>Усть-Кульск-Ангуй                                                                                                                                                                                              (в границах с.Усть-Кульск)</t>
  </si>
  <si>
    <t>до границы с. Усть-Кульск км 0+662</t>
  </si>
  <si>
    <t>от границы д.Харантей км 0+000</t>
  </si>
  <si>
    <t>до границы п. Аршан км 34+703</t>
  </si>
  <si>
    <t>Итого по району:</t>
  </si>
  <si>
    <t>от границы Аларского и Нукутского районов км 15+705</t>
  </si>
  <si>
    <t>Нукуткий</t>
  </si>
  <si>
    <t>от границы Тулунского (Куйтунского) районов км 25+400</t>
  </si>
  <si>
    <t>до границы Тулунского (Куйтунского) районов км 41+257</t>
  </si>
  <si>
    <t>до примыкания к полосе отвода на км 9+767 автодороги Будагово-Аверьяновка (км 6+021)</t>
  </si>
  <si>
    <t>от границы Нижнеудинского и Тулунского районов км 5+834</t>
  </si>
  <si>
    <t>2.4</t>
  </si>
  <si>
    <t>Подъезд до с.Подъеланка</t>
  </si>
  <si>
    <t>Тайшет-Шелехово-Талая-Сереброво</t>
  </si>
  <si>
    <t>от примыкания к полосе отвода на км 32+320 автодороги Тайшет-Шелехово-Талая-Сереброво (км 0+025)</t>
  </si>
  <si>
    <t>от примыкания к полосе отвода на км 34+360 автодороги Тайшет-Шелехово-Талая-Сереброво (км 0+025)</t>
  </si>
  <si>
    <t>Идентификационный номер</t>
  </si>
  <si>
    <t>25 ОП МЗ 25Н-001</t>
  </si>
  <si>
    <t>25 ОП МЗ 25Н-002</t>
  </si>
  <si>
    <t>25 ОП МЗ 25Н-003</t>
  </si>
  <si>
    <t>25 ОП МЗ 25Н-004</t>
  </si>
  <si>
    <t>25 ОП МЗ 25Н-005</t>
  </si>
  <si>
    <t>25 ОП МЗ 25Н-006</t>
  </si>
  <si>
    <t>25 ОП МЗ 25Н-007</t>
  </si>
  <si>
    <t>25 ОП МЗ 25Н-008</t>
  </si>
  <si>
    <t>25 ОП МЗ 25Н-009</t>
  </si>
  <si>
    <t>25 ОП МЗ 25Н-010</t>
  </si>
  <si>
    <t>25 ОП МЗ 25Н-011</t>
  </si>
  <si>
    <t>25 ОП МЗ 25Н-012</t>
  </si>
  <si>
    <t>25 ОП МЗ 25Н-013</t>
  </si>
  <si>
    <t>25 ОП МЗ 25Н-014</t>
  </si>
  <si>
    <t>25 ОП МЗ 25Н-015</t>
  </si>
  <si>
    <t>25 ОП МЗ 25Н-016</t>
  </si>
  <si>
    <t>25 ОП МЗ 25Н-017</t>
  </si>
  <si>
    <t>25 ОП МЗ 25Н-018</t>
  </si>
  <si>
    <t>25 ОП МЗ 25Н-019</t>
  </si>
  <si>
    <t>25 ОП МЗ 25Н-020</t>
  </si>
  <si>
    <t>25 ОП МЗ 25Н-021</t>
  </si>
  <si>
    <t>25 ОП МЗ 25Н-022</t>
  </si>
  <si>
    <t>25 ОП МЗ 25Н-023</t>
  </si>
  <si>
    <t>25 ОП МЗ 25Н-024</t>
  </si>
  <si>
    <t>25 ОП МЗ 25Н-025</t>
  </si>
  <si>
    <t>25 ОП МЗ 25Н-026</t>
  </si>
  <si>
    <t>25 ОП МЗ 25Н-027</t>
  </si>
  <si>
    <t>25 ОП МЗ 25Н-028</t>
  </si>
  <si>
    <t>25 ОП МЗ 25Н-029</t>
  </si>
  <si>
    <t>25 ОП МЗ 25Н-030</t>
  </si>
  <si>
    <t>25 ОП МЗ 25Н-031</t>
  </si>
  <si>
    <t>25 ОП МЗ 25Н-032</t>
  </si>
  <si>
    <t>25 ОП МЗ 25Н-033</t>
  </si>
  <si>
    <t>25 ОП МЗ 25Н-034</t>
  </si>
  <si>
    <t>25 ОП МЗ 25Н-035</t>
  </si>
  <si>
    <t>25 ОП МЗ 25Н-036</t>
  </si>
  <si>
    <t>25 ОП МЗ 25Н-037</t>
  </si>
  <si>
    <t>25 ОП МЗ 25Н-038</t>
  </si>
  <si>
    <t>25 ОП МЗ 25Н-039</t>
  </si>
  <si>
    <t>25 ОП МЗ 25Н-040</t>
  </si>
  <si>
    <t>25 ОП МЗ 25Н-041</t>
  </si>
  <si>
    <t>25 ОП МЗ 25Н-042</t>
  </si>
  <si>
    <t>25 ОП МЗ 25Н-043</t>
  </si>
  <si>
    <t>25 ОП МЗ 25Н-044</t>
  </si>
  <si>
    <t>25 ОП МЗ 25Н-045</t>
  </si>
  <si>
    <t>25 ОП МЗ 25Н-046</t>
  </si>
  <si>
    <t>25 ОП МЗ 25Н-047</t>
  </si>
  <si>
    <t>25 ОП МЗ 25Н-048</t>
  </si>
  <si>
    <t>25 ОП МЗ 25Н-049</t>
  </si>
  <si>
    <t>25 ОП МЗ 25Н-050</t>
  </si>
  <si>
    <t>25 ОП МЗ 25Н-051</t>
  </si>
  <si>
    <t>25 ОП МЗ 25Н-052</t>
  </si>
  <si>
    <t>25 ОП МЗ 25Н-053</t>
  </si>
  <si>
    <t>25 ОП МЗ 25Н-054</t>
  </si>
  <si>
    <t>25 ОП МЗ 25Н-055</t>
  </si>
  <si>
    <t>25 ОП МЗ 25Н-056</t>
  </si>
  <si>
    <t>25 ОП МЗ 25Н-057</t>
  </si>
  <si>
    <t>25 ОП МЗ 25Н-058</t>
  </si>
  <si>
    <t>25 ОП МЗ 25Н-059</t>
  </si>
  <si>
    <t>25 ОП МЗ 25Н-060</t>
  </si>
  <si>
    <t>25 ОП МЗ 25Н-061</t>
  </si>
  <si>
    <t>25 ОП МЗ 25Н-062</t>
  </si>
  <si>
    <t>25 ОП МЗ 25Н-063</t>
  </si>
  <si>
    <t>25 ОП МЗ 25Н-064</t>
  </si>
  <si>
    <t>25 ОП МЗ 25Н-065</t>
  </si>
  <si>
    <t>25 ОП МЗ 25Н-066</t>
  </si>
  <si>
    <t>25 ОП МЗ 25Н-067</t>
  </si>
  <si>
    <t>25 ОП МЗ 25Н-068</t>
  </si>
  <si>
    <t>25 ОП МЗ 25Н-069</t>
  </si>
  <si>
    <t>25 ОП МЗ 25Н-070</t>
  </si>
  <si>
    <t>25 ОП МЗ 25Н-071</t>
  </si>
  <si>
    <t>25 ОП МЗ 25Н-072</t>
  </si>
  <si>
    <t>25 ОП МЗ 25Н-073</t>
  </si>
  <si>
    <t>25 ОП МЗ 25Н-074</t>
  </si>
  <si>
    <t>25 ОП МЗ 25Н-075</t>
  </si>
  <si>
    <t>25 ОП МЗ 25Н-076</t>
  </si>
  <si>
    <t>25 ОП МЗ 25Н-077</t>
  </si>
  <si>
    <t>25 ОП МЗ 25Н-078</t>
  </si>
  <si>
    <t>25 ОП МЗ 25Н-079</t>
  </si>
  <si>
    <t>25 ОП МЗ 25Н-080</t>
  </si>
  <si>
    <t>25 ОП МЗ 25Н-081</t>
  </si>
  <si>
    <t>25 ОП МЗ 25Н-082</t>
  </si>
  <si>
    <t>25 ОП МЗ 25Н-083</t>
  </si>
  <si>
    <t>25 ОП МЗ 25Н-084</t>
  </si>
  <si>
    <t>25 ОП МЗ 25Н-085</t>
  </si>
  <si>
    <t>25 ОП МЗ 25Н-086</t>
  </si>
  <si>
    <t>25 ОП МЗ 25Н-087</t>
  </si>
  <si>
    <t>25 ОП МЗ 25Н-088</t>
  </si>
  <si>
    <t>25 ОП РЗ 25К-089</t>
  </si>
  <si>
    <t>25 ОП МЗ 25Н-090</t>
  </si>
  <si>
    <t>25 ОП МЗ 25Н-091</t>
  </si>
  <si>
    <t>25 ОП МЗ 25Н-092</t>
  </si>
  <si>
    <t>25 ОП МЗ 25Н-093</t>
  </si>
  <si>
    <t>25 ОП МЗ 25Н-094</t>
  </si>
  <si>
    <t>25 ОП МЗ 25Н-095</t>
  </si>
  <si>
    <t>25 ОП МЗ 25Н-096</t>
  </si>
  <si>
    <t>25 ОП МЗ 25Н-097</t>
  </si>
  <si>
    <t>25 ОП МЗ 25Н-098</t>
  </si>
  <si>
    <t>25 ОП МЗ 25Н-099</t>
  </si>
  <si>
    <t>25 ОП МЗ 25Н-100</t>
  </si>
  <si>
    <t>25 ОП МЗ 25Н-101</t>
  </si>
  <si>
    <t>25 ОП МЗ 25Н-102</t>
  </si>
  <si>
    <t>25 ОП МЗ 25Н-103</t>
  </si>
  <si>
    <t>25 ОП МЗ 25Н-104</t>
  </si>
  <si>
    <t>25 ОП МЗ 25Н-105</t>
  </si>
  <si>
    <t>25 ОП МЗ 25Н-106</t>
  </si>
  <si>
    <t>25 ОП МЗ 25Н-107</t>
  </si>
  <si>
    <t>25 ОП МЗ 25Н-108</t>
  </si>
  <si>
    <t>25 ОП МЗ 25Н-109</t>
  </si>
  <si>
    <t>25 ОП МЗ 25Н-110</t>
  </si>
  <si>
    <t>25 ОП МЗ 25Н-111</t>
  </si>
  <si>
    <t>25 ОП МЗ 25Н-112</t>
  </si>
  <si>
    <t>25 ОП МЗ 25Н-113</t>
  </si>
  <si>
    <t>25 ОП МЗ 25Н-114</t>
  </si>
  <si>
    <t>25 ОП МЗ 25Н-115</t>
  </si>
  <si>
    <t>25 ОП МЗ 25Н-116</t>
  </si>
  <si>
    <t>25 ОП МЗ 25Н-117</t>
  </si>
  <si>
    <t>25 ОП МЗ 25Н-118</t>
  </si>
  <si>
    <t>25 ОП МЗ 25Н-119</t>
  </si>
  <si>
    <t>25 ОП МЗ 25Н-120</t>
  </si>
  <si>
    <t>25 ОП МЗ 25Н-121</t>
  </si>
  <si>
    <t>25 ОП МЗ 25Н-122</t>
  </si>
  <si>
    <t>25 ОП МЗ 25Н-123</t>
  </si>
  <si>
    <t>25 ОП МЗ 25Н-124</t>
  </si>
  <si>
    <t>25 ОП РЗ 25К-125</t>
  </si>
  <si>
    <t>25 ОП МЗ 25Н-126</t>
  </si>
  <si>
    <t>25 ОП МЗ 25Н-127</t>
  </si>
  <si>
    <t>25 ОП МЗ 25Н-128</t>
  </si>
  <si>
    <t>25 ОП МЗ 25Н-129</t>
  </si>
  <si>
    <t>25 ОП МЗ 25Н-130</t>
  </si>
  <si>
    <t>25 ОП МЗ 25Н-131</t>
  </si>
  <si>
    <t>25 ОП МЗ 25Н-132</t>
  </si>
  <si>
    <t>25 ОП МЗ 25Н-133</t>
  </si>
  <si>
    <t>25 ОП МЗ 25Н-134</t>
  </si>
  <si>
    <t>25 ОП МЗ 25Н-135</t>
  </si>
  <si>
    <t>25 ОП МЗ 25Н-136</t>
  </si>
  <si>
    <t>25 ОП МЗ 25Н-137</t>
  </si>
  <si>
    <t>25 ОП МЗ 25Н-138</t>
  </si>
  <si>
    <t>25 ОП МЗ 25Н-139</t>
  </si>
  <si>
    <t>25 ОП МЗ 25Н-140</t>
  </si>
  <si>
    <t>25 ОП МЗ 25Н-141</t>
  </si>
  <si>
    <t>25 ОП МЗ 25Н-142</t>
  </si>
  <si>
    <t>25 ОП МЗ 25Н-143</t>
  </si>
  <si>
    <t>25 ОП МЗ 25Н-144</t>
  </si>
  <si>
    <t>25 ОП МЗ 25Н-145</t>
  </si>
  <si>
    <t>25 ОП МЗ 25Н-146</t>
  </si>
  <si>
    <t>25 ОП МЗ 25Н-147</t>
  </si>
  <si>
    <t>25 ОП МЗ 25Н-148</t>
  </si>
  <si>
    <t>25 ОП МЗ 25Н-149</t>
  </si>
  <si>
    <t>25 ОП МЗ 25Н-150</t>
  </si>
  <si>
    <t>25 ОП МЗ 25Н-151</t>
  </si>
  <si>
    <t>25 ОП МЗ 25Н-152</t>
  </si>
  <si>
    <t>25 ОП МЗ 25Н-153</t>
  </si>
  <si>
    <t>25 ОП МЗ 25Н-154</t>
  </si>
  <si>
    <t>25 ОП МЗ 25Н-155</t>
  </si>
  <si>
    <t>25 ОП МЗ 25Н-156</t>
  </si>
  <si>
    <t>25 ОП МЗ 25Н-157</t>
  </si>
  <si>
    <t>25 ОП МЗ 25Н-158</t>
  </si>
  <si>
    <t>25 ОП МЗ 25Н-159</t>
  </si>
  <si>
    <t>25 ОП МЗ 25Н-160</t>
  </si>
  <si>
    <t>25 ОП МЗ 25Н-161</t>
  </si>
  <si>
    <t>25 ОП МЗ 25Н-162</t>
  </si>
  <si>
    <t>25 ОП МЗ 25Н-163</t>
  </si>
  <si>
    <t>25 ОП МЗ 25Н-164</t>
  </si>
  <si>
    <t>25 ОП МЗ 25Н-165</t>
  </si>
  <si>
    <t>25 ОП МЗ 25Н-166</t>
  </si>
  <si>
    <t>25 ОП МЗ 25Н-167</t>
  </si>
  <si>
    <t>25 ОП МЗ 25Н-168</t>
  </si>
  <si>
    <t>25 ОП МЗ 25Н-169</t>
  </si>
  <si>
    <t>25 ОП МЗ 25Н-170</t>
  </si>
  <si>
    <t>25 ОП МЗ 25Н-171</t>
  </si>
  <si>
    <t>25 ОП МЗ 25Н-172</t>
  </si>
  <si>
    <t>25 ОП МЗ 25Н-173</t>
  </si>
  <si>
    <t>25 ОП МЗ 25Н-174</t>
  </si>
  <si>
    <t>25 ОП МЗ 25Н-175</t>
  </si>
  <si>
    <t>25 ОП МЗ 25Н-176</t>
  </si>
  <si>
    <t>25 ОП МЗ 25Н-177</t>
  </si>
  <si>
    <t>25 ОП МЗ 25Н-178</t>
  </si>
  <si>
    <t>25 ОП МЗ 25Н-179</t>
  </si>
  <si>
    <t>25 ОП МЗ 25Н-180</t>
  </si>
  <si>
    <t>25 ОП МЗ 25Н-181</t>
  </si>
  <si>
    <t>25 ОП МЗ 25Н-182</t>
  </si>
  <si>
    <t>25 ОП МЗ 25Н-183</t>
  </si>
  <si>
    <t>25 ОП МЗ 25Н-184</t>
  </si>
  <si>
    <t>25 ОП МЗ 25Н-185</t>
  </si>
  <si>
    <t>25 ОП МЗ 25Н-186</t>
  </si>
  <si>
    <t>25 ОП МЗ 25Н-187</t>
  </si>
  <si>
    <t>25 ОП МЗ 25Н-188</t>
  </si>
  <si>
    <t>25 ОП МЗ 25Н-189</t>
  </si>
  <si>
    <t>25 ОП МЗ 25Н-190</t>
  </si>
  <si>
    <t>25 ОП МЗ 25Н-191</t>
  </si>
  <si>
    <t>25 ОП МЗ 25Н-192</t>
  </si>
  <si>
    <t>25 ОП МЗ 25Н-193</t>
  </si>
  <si>
    <t>25 ОП МЗ 25Н-194</t>
  </si>
  <si>
    <t>25 ОП МЗ 25Н-195</t>
  </si>
  <si>
    <t>25 ОП МЗ 25Н-196</t>
  </si>
  <si>
    <t>25 ОП МЗ 25Н-197</t>
  </si>
  <si>
    <t>25 ОП МЗ 25Н-198</t>
  </si>
  <si>
    <t>25 ОП МЗ 25Н-199</t>
  </si>
  <si>
    <t>25 ОП МЗ 25Н-200</t>
  </si>
  <si>
    <t>25 ОП МЗ 25Н-201</t>
  </si>
  <si>
    <t>25 ОП МЗ 25Н-202</t>
  </si>
  <si>
    <t>25 ОП МЗ 25Н-203</t>
  </si>
  <si>
    <t>25 ОП МЗ 25Н-204</t>
  </si>
  <si>
    <t>25 ОП МЗ 25Н-205</t>
  </si>
  <si>
    <t>25 ОП МЗ 25Н-206</t>
  </si>
  <si>
    <t>25 ОП МЗ 25Н-207</t>
  </si>
  <si>
    <t>25 ОП МЗ 25Н-208</t>
  </si>
  <si>
    <t>25 ОП МЗ 25Н-209</t>
  </si>
  <si>
    <t>25 ОП МЗ 25Н-210</t>
  </si>
  <si>
    <t>25 ОП МЗ 25Н-211</t>
  </si>
  <si>
    <t>25 ОП МЗ 25Н-212</t>
  </si>
  <si>
    <t>25 ОП МЗ 25Н-213</t>
  </si>
  <si>
    <t>25 ОП МЗ 25Н-214</t>
  </si>
  <si>
    <t>25 ОП МЗ 25Н-215</t>
  </si>
  <si>
    <t>25 ОП МЗ 25Н-216</t>
  </si>
  <si>
    <t>25 ОП МЗ 25Н-217</t>
  </si>
  <si>
    <t>25 ОП МЗ 25Н-218</t>
  </si>
  <si>
    <t>25 ОП МЗ 25Н-219</t>
  </si>
  <si>
    <t>25 ОП МЗ 25Н-220</t>
  </si>
  <si>
    <t>25 ОП МЗ 25Н-221</t>
  </si>
  <si>
    <t>25 ОП МЗ 25Н-222</t>
  </si>
  <si>
    <t>25 ОП МЗ 25Н-223</t>
  </si>
  <si>
    <t>25 ОП МЗ 25Н-224</t>
  </si>
  <si>
    <t>25 ОП МЗ 25Н-225</t>
  </si>
  <si>
    <t>25 ОП МЗ 25Н-226</t>
  </si>
  <si>
    <t>25 ОП МЗ 25Н-227</t>
  </si>
  <si>
    <t>25 ОП МЗ 25Н-228</t>
  </si>
  <si>
    <t>25 ОП МЗ 25Н-229</t>
  </si>
  <si>
    <t>25 ОП МЗ 25Н-230</t>
  </si>
  <si>
    <t>25 ОП МЗ 25Н-231</t>
  </si>
  <si>
    <t>25 ОП МЗ 25Н-232</t>
  </si>
  <si>
    <t>25 ОП МЗ 25Н-233</t>
  </si>
  <si>
    <t>25 ОП МЗ 25Н-234</t>
  </si>
  <si>
    <t>25 ОП МЗ 25Н-235</t>
  </si>
  <si>
    <t>25 ОП МЗ 25Н-236</t>
  </si>
  <si>
    <t>25 ОП МЗ 25Н-237</t>
  </si>
  <si>
    <t>25 ОП МЗ 25Н-238</t>
  </si>
  <si>
    <t>25 ОП МЗ 25Н-239</t>
  </si>
  <si>
    <t>25 ОП МЗ 25Н-240</t>
  </si>
  <si>
    <t>25 ОП МЗ 25Н-241</t>
  </si>
  <si>
    <t>25 ОП МЗ 25Н-242</t>
  </si>
  <si>
    <t>25 ОП МЗ 25Н-243</t>
  </si>
  <si>
    <t>25 ОП МЗ 25Н-244</t>
  </si>
  <si>
    <t>25 ОП МЗ 25Н-245</t>
  </si>
  <si>
    <t>25 ОП МЗ 25Н-246</t>
  </si>
  <si>
    <t>25 ОП МЗ 25Н-247</t>
  </si>
  <si>
    <t>25 ОП МЗ 25Н-248</t>
  </si>
  <si>
    <t>25 ОП МЗ 25Н-249</t>
  </si>
  <si>
    <t>25 ОП МЗ 25Н-250</t>
  </si>
  <si>
    <t>25 ОП МЗ 25Н-251</t>
  </si>
  <si>
    <t>25 ОП МЗ 25Н-252</t>
  </si>
  <si>
    <t>25 ОП МЗ 25Н-253</t>
  </si>
  <si>
    <t>25 ОП МЗ 25Н-254</t>
  </si>
  <si>
    <t>25 ОП МЗ 25Н-255</t>
  </si>
  <si>
    <t>25 ОП РЗ 25К-256</t>
  </si>
  <si>
    <t>25 ОП МЗ 25Н-257</t>
  </si>
  <si>
    <t>25 ОП МЗ 25Н-258</t>
  </si>
  <si>
    <t>25 ОП МЗ 25Н-259</t>
  </si>
  <si>
    <t>25 ОП МЗ 25Н-260</t>
  </si>
  <si>
    <t>25 ОП МЗ 25Н-261</t>
  </si>
  <si>
    <t>25 ОП МЗ 25Н-262</t>
  </si>
  <si>
    <t>25 ОП МЗ 25Н-263</t>
  </si>
  <si>
    <t>25 ОП МЗ 25Н-264</t>
  </si>
  <si>
    <t>25 ОП МЗ 25Н-265</t>
  </si>
  <si>
    <t>25 ОП МЗ 25Н-266</t>
  </si>
  <si>
    <t>25 ОП МЗ 25Н-267</t>
  </si>
  <si>
    <t>25 ОП МЗ 25Н-268</t>
  </si>
  <si>
    <t>25 ОП МЗ 25Н-269</t>
  </si>
  <si>
    <t>25 ОП МЗ 25Н-270</t>
  </si>
  <si>
    <t>25 ОП МЗ 25Н-271</t>
  </si>
  <si>
    <t>25 ОП МЗ 25Н-272</t>
  </si>
  <si>
    <t>25 ОП МЗ 25Н-273</t>
  </si>
  <si>
    <t>25 ОП МЗ 25Н-274</t>
  </si>
  <si>
    <t>25 ОП МЗ 25Н-275</t>
  </si>
  <si>
    <t>25 ОП МЗ 25Н-276</t>
  </si>
  <si>
    <t>25 ОП МЗ 25Н-277</t>
  </si>
  <si>
    <t>25 ОП МЗ 25Н-278</t>
  </si>
  <si>
    <t>25 ОП МЗ 25Н-279</t>
  </si>
  <si>
    <t>25 ОП МЗ 25Н-280</t>
  </si>
  <si>
    <t>25 ОП МЗ 25Н-281</t>
  </si>
  <si>
    <t>25 ОП МЗ 25Н-282</t>
  </si>
  <si>
    <t>25 ОП МЗ 25Н-283</t>
  </si>
  <si>
    <t>25 ОП МЗ 25Н-284</t>
  </si>
  <si>
    <t>25 ОП МЗ 25Н-285</t>
  </si>
  <si>
    <t>25 ОП МЗ 25Н-286</t>
  </si>
  <si>
    <t>25 ОП МЗ 25Н-287</t>
  </si>
  <si>
    <t>25 ОП МЗ 25Н-288</t>
  </si>
  <si>
    <t>25 ОП МЗ 25Н-289</t>
  </si>
  <si>
    <t>25 ОП МЗ 25Н-290</t>
  </si>
  <si>
    <t>25 ОП МЗ 25Н-291</t>
  </si>
  <si>
    <t>25 ОП МЗ 25Н-292</t>
  </si>
  <si>
    <t>25 ОП МЗ 25Н-293</t>
  </si>
  <si>
    <t>25 ОП МЗ 25Н-294</t>
  </si>
  <si>
    <t>25 ОП МЗ 25Н-295</t>
  </si>
  <si>
    <t>25 ОП МЗ 25Н-296</t>
  </si>
  <si>
    <t>25 ОП МЗ 25Н-297</t>
  </si>
  <si>
    <t>25 ОП МЗ 25Н-298</t>
  </si>
  <si>
    <t>25 ОП МЗ 25Н-299</t>
  </si>
  <si>
    <t>25 ОП МЗ 25Н-300</t>
  </si>
  <si>
    <t>25 ОП МЗ 25Н-301</t>
  </si>
  <si>
    <t>25 ОП МЗ 25Н-302</t>
  </si>
  <si>
    <t>25 ОП МЗ 25Н-303</t>
  </si>
  <si>
    <t>25 ОП МЗ 25Н-304</t>
  </si>
  <si>
    <t>25 ОП МЗ 25Н-305</t>
  </si>
  <si>
    <t>25 ОП МЗ 25Н-306</t>
  </si>
  <si>
    <t>25 ОП МЗ 25Н-307</t>
  </si>
  <si>
    <t>25 ОП МЗ 25Н-308</t>
  </si>
  <si>
    <t>25 ОП МЗ 25Н-309</t>
  </si>
  <si>
    <t>25 ОП МЗ 25Н-310</t>
  </si>
  <si>
    <t>25 ОП МЗ 25Н-311</t>
  </si>
  <si>
    <t>25 ОП МЗ 25Н-312</t>
  </si>
  <si>
    <t>25 ОП МЗ 25Н-313</t>
  </si>
  <si>
    <t>25 ОП МЗ 25Н-314</t>
  </si>
  <si>
    <t>25 ОП МЗ 25Н-315</t>
  </si>
  <si>
    <t>25 ОП МЗ 25Н-316</t>
  </si>
  <si>
    <t>25 ОП МЗ 25Н-317</t>
  </si>
  <si>
    <t>25 ОП МЗ 25Н-318</t>
  </si>
  <si>
    <t>25 ОП МЗ 25Н-319</t>
  </si>
  <si>
    <t>25 ОП МЗ 25Н-320</t>
  </si>
  <si>
    <t>25 ОП МЗ 25Н-321</t>
  </si>
  <si>
    <t>25 ОП МЗ 25Н-322</t>
  </si>
  <si>
    <t>25 ОП МЗ 25Н-323</t>
  </si>
  <si>
    <t>25 ОП МЗ 25Н-324</t>
  </si>
  <si>
    <t>25 ОП МЗ 25Н-325</t>
  </si>
  <si>
    <t>25 ОП МЗ 25Н-326</t>
  </si>
  <si>
    <t>25 ОП МЗ 25Н-327</t>
  </si>
  <si>
    <t>25 ОП МЗ 25Н-328</t>
  </si>
  <si>
    <t>25 ОП МЗ 25Н-329</t>
  </si>
  <si>
    <t>25 ОП МЗ 25Н-330</t>
  </si>
  <si>
    <t>25 ОП МЗ 25Н-331</t>
  </si>
  <si>
    <t>25 ОП МЗ 25Н-332</t>
  </si>
  <si>
    <t>25 ОП МЗ 25Н-333</t>
  </si>
  <si>
    <t>25 ОП МЗ 25Н-334</t>
  </si>
  <si>
    <t>25 ОП МЗ 25Н-335</t>
  </si>
  <si>
    <t>25 ОП МЗ 25Н-336</t>
  </si>
  <si>
    <t>25 ОП МЗ 25Н-337</t>
  </si>
  <si>
    <t>25 ОП МЗ 25Н-338</t>
  </si>
  <si>
    <t>25 ОП МЗ 25Н-339</t>
  </si>
  <si>
    <t>25 ОП МЗ 25Н-340</t>
  </si>
  <si>
    <t>25 ОП МЗ 25Н-341</t>
  </si>
  <si>
    <t>25 ОП МЗ 25Н-342</t>
  </si>
  <si>
    <t>25 ОП МЗ 25Н-343</t>
  </si>
  <si>
    <t>25 ОП МЗ 25Н-344</t>
  </si>
  <si>
    <t>25 ОП МЗ 25Н-345</t>
  </si>
  <si>
    <t>25 ОП МЗ 25Н-346</t>
  </si>
  <si>
    <t>25 ОП МЗ 25Н-347</t>
  </si>
  <si>
    <t>25 ОП МЗ 25Н-348</t>
  </si>
  <si>
    <t>25 ОП МЗ 25Н-349</t>
  </si>
  <si>
    <t>25 ОП МЗ 25Н-350</t>
  </si>
  <si>
    <t>25 ОП МЗ 25Н-351</t>
  </si>
  <si>
    <t>25 ОП МЗ 25Н-352</t>
  </si>
  <si>
    <t>25 ОП МЗ 25Н-353</t>
  </si>
  <si>
    <t>25 ОП МЗ 25Н-354</t>
  </si>
  <si>
    <t>25 ОП МЗ 25Н-355</t>
  </si>
  <si>
    <t>25 ОП МЗ 25Н-356</t>
  </si>
  <si>
    <t>25 ОП МЗ 25Н-357</t>
  </si>
  <si>
    <t>25 ОП МЗ 25Н-358</t>
  </si>
  <si>
    <t>25 ОП МЗ 25Н-359</t>
  </si>
  <si>
    <t>25 ОП МЗ 25Н-360</t>
  </si>
  <si>
    <t>25 ОП МЗ 25Н-361</t>
  </si>
  <si>
    <t>25 ОП МЗ 25Н-362</t>
  </si>
  <si>
    <t>25 ОП МЗ 25Н-363</t>
  </si>
  <si>
    <t>25 ОП МЗ 25Н-364</t>
  </si>
  <si>
    <t>25 ОП МЗ 25Н-365</t>
  </si>
  <si>
    <t>25 ОП МЗ 25Н-366</t>
  </si>
  <si>
    <t>25 ОП МЗ 25Н-367</t>
  </si>
  <si>
    <t>25 ОП МЗ 25Н-368</t>
  </si>
  <si>
    <t>25 ОП МЗ 25Н-369</t>
  </si>
  <si>
    <t>25 ОП МЗ 25Н-370</t>
  </si>
  <si>
    <t>25 ОП МЗ 25Н-371</t>
  </si>
  <si>
    <t>25 ОП МЗ 25Н-373</t>
  </si>
  <si>
    <t>25 ОП МЗ 25Н-374</t>
  </si>
  <si>
    <t>25 ОП МЗ 25Н-375</t>
  </si>
  <si>
    <t>25 ОП МЗ 25Н-376</t>
  </si>
  <si>
    <t>25 ОП МЗ 25Н-377</t>
  </si>
  <si>
    <t>25 ОП МЗ 25Н-378</t>
  </si>
  <si>
    <t>25 ОП МЗ 25Н-379</t>
  </si>
  <si>
    <t>25 ОП МЗ 25Н-380</t>
  </si>
  <si>
    <t>25 ОП МЗ 25Н-381</t>
  </si>
  <si>
    <t>25 ОП МЗ 25Н-382</t>
  </si>
  <si>
    <t>25 ОП МЗ 25Н-383</t>
  </si>
  <si>
    <t>25 ОП МЗ 25Н-384</t>
  </si>
  <si>
    <t>25 ОП МЗ 25Н-385</t>
  </si>
  <si>
    <t>25 ОП МЗ 25Н-386</t>
  </si>
  <si>
    <t>25 ОП МЗ 25Н-387</t>
  </si>
  <si>
    <t>25 ОП МЗ 25Н-388</t>
  </si>
  <si>
    <t>25 ОП МЗ 25Н-389</t>
  </si>
  <si>
    <t>25 ОП МЗ 25Н-390</t>
  </si>
  <si>
    <t>25 ОП МЗ 25Н-391</t>
  </si>
  <si>
    <t>25 ОП МЗ 25Н-392</t>
  </si>
  <si>
    <t>25 ОП МЗ 25Н-393</t>
  </si>
  <si>
    <t>25 ОП МЗ 25Н-394</t>
  </si>
  <si>
    <t>25 ОП МЗ 25Н-395</t>
  </si>
  <si>
    <t>25 ОП МЗ 25Н-396</t>
  </si>
  <si>
    <t>25 ОП МЗ 25Н-397</t>
  </si>
  <si>
    <t>25 ОП МЗ 25Н-398</t>
  </si>
  <si>
    <t>25 ОП МЗ 25Н-399</t>
  </si>
  <si>
    <t>25 ОП МЗ 25Н-400</t>
  </si>
  <si>
    <t>25 ОП МЗ 25Н-401</t>
  </si>
  <si>
    <t>25 ОП МЗ 25Н-402</t>
  </si>
  <si>
    <t>25 ОП МЗ 25Н-403</t>
  </si>
  <si>
    <t>25 ОП МЗ 25Н-404</t>
  </si>
  <si>
    <t>25 ОП МЗ 25Н-405</t>
  </si>
  <si>
    <t>25 ОП МЗ 25Н-406</t>
  </si>
  <si>
    <t>25 ОП МЗ 25Н-407</t>
  </si>
  <si>
    <t>25 ОП МЗ 25Н-408</t>
  </si>
  <si>
    <t>25 ОП МЗ 25Н-409</t>
  </si>
  <si>
    <t>25 ОП МЗ 25Н-410</t>
  </si>
  <si>
    <t>25 ОП МЗ 25Н-411</t>
  </si>
  <si>
    <t>25 ОП МЗ 25Н-412</t>
  </si>
  <si>
    <t>25 ОП МЗ 25Н-413</t>
  </si>
  <si>
    <t>25 ОП МЗ 25Н-414</t>
  </si>
  <si>
    <t>25 ОП МЗ 25Н-415</t>
  </si>
  <si>
    <t>25 ОП МЗ 25Н-416</t>
  </si>
  <si>
    <t>25 ОП МЗ 25Н-417</t>
  </si>
  <si>
    <t>25 ОП МЗ 25Н-418</t>
  </si>
  <si>
    <t>25 ОП МЗ 25Н-419</t>
  </si>
  <si>
    <t>25 ОП МЗ 25Н-420</t>
  </si>
  <si>
    <t>25 ОП МЗ 25Н-421</t>
  </si>
  <si>
    <t>25 ОП МЗ 25Н-422</t>
  </si>
  <si>
    <t>25 ОП МЗ 25Н-423</t>
  </si>
  <si>
    <t>25 ОП МЗ 25Н-424</t>
  </si>
  <si>
    <t>25 ОП МЗ 25Н-425</t>
  </si>
  <si>
    <t>25 ОП МЗ 25Н-426</t>
  </si>
  <si>
    <t>25 ОП МЗ 25Н-427</t>
  </si>
  <si>
    <t>25 ОП МЗ 25Н-428</t>
  </si>
  <si>
    <t>25 ОП МЗ 25Н-429</t>
  </si>
  <si>
    <t>25 ОП МЗ 25Н-430</t>
  </si>
  <si>
    <t>25 ОП МЗ 25Н-431</t>
  </si>
  <si>
    <t>25 ОП МЗ 25Н-432</t>
  </si>
  <si>
    <t>25 ОП МЗ 25Н-433</t>
  </si>
  <si>
    <t>25 ОП МЗ 25Н-434</t>
  </si>
  <si>
    <t>25 ОП МЗ 25Н-435</t>
  </si>
  <si>
    <t>25 ОП МЗ 25Н-436</t>
  </si>
  <si>
    <t>25 ОП МЗ 25Н-437</t>
  </si>
  <si>
    <t>25 ОП МЗ 25Н-438</t>
  </si>
  <si>
    <t>25 ОП МЗ 25Н-439</t>
  </si>
  <si>
    <t>25 ОП МЗ 25Н-440</t>
  </si>
  <si>
    <t>25 ОП МЗ 25Н-441</t>
  </si>
  <si>
    <t>25 ОП МЗ 25Н-442</t>
  </si>
  <si>
    <t>25 ОП МЗ 25Н-443</t>
  </si>
  <si>
    <t>25 ОП МЗ 25Н-444</t>
  </si>
  <si>
    <t>25 ОП МЗ 25Н-445</t>
  </si>
  <si>
    <t>25 ОП МЗ 25Н-446</t>
  </si>
  <si>
    <t>25 ОП МЗ 25Н-447</t>
  </si>
  <si>
    <t>25 ОП МЗ 25Н-448</t>
  </si>
  <si>
    <t>25 ОП МЗ 25Н-449</t>
  </si>
  <si>
    <t>25 ОП МЗ 25Н-450</t>
  </si>
  <si>
    <t>25 ОП МЗ 25Н-451</t>
  </si>
  <si>
    <t>25 ОП МЗ 25Н-452</t>
  </si>
  <si>
    <t>25 ОП МЗ 25Н-453</t>
  </si>
  <si>
    <t>25 ОП МЗ 25Н-454</t>
  </si>
  <si>
    <t>25 ОП МЗ 25Н-455</t>
  </si>
  <si>
    <t>25 ОП МЗ 25Н-456</t>
  </si>
  <si>
    <t>25 ОП МЗ 25Н-457</t>
  </si>
  <si>
    <t>25 ОП МЗ 25Н-458</t>
  </si>
  <si>
    <t>25 ОП МЗ 25Н-459</t>
  </si>
  <si>
    <t>25 ОП МЗ 25Н-460</t>
  </si>
  <si>
    <t>25 ОП МЗ 25Н-461</t>
  </si>
  <si>
    <t>25 ОП МЗ 25Н-462</t>
  </si>
  <si>
    <t>25 ОП МЗ 25Н-463</t>
  </si>
  <si>
    <t>25 ОП МЗ 25Н-464</t>
  </si>
  <si>
    <t>25 ОП МЗ 25Н-465</t>
  </si>
  <si>
    <t>25 ОП МЗ 25Н-466</t>
  </si>
  <si>
    <t>25 ОП МЗ 25Н-467</t>
  </si>
  <si>
    <t>25 ОП МЗ 25Н-468</t>
  </si>
  <si>
    <t>25 ОП МЗ 25Н-469</t>
  </si>
  <si>
    <t>25 ОП МЗ 25Н-470</t>
  </si>
  <si>
    <t>25 ОП МЗ 25Н-471</t>
  </si>
  <si>
    <t>25 ОП МЗ 25Н-472</t>
  </si>
  <si>
    <t>25 ОП МЗ 25Н-473</t>
  </si>
  <si>
    <t>25 ОП МЗ 25Н-474</t>
  </si>
  <si>
    <t>25 ОП МЗ 25Н-475</t>
  </si>
  <si>
    <t>25 ОП МЗ 25Н-476</t>
  </si>
  <si>
    <t>25 ОП МЗ 25Н-477</t>
  </si>
  <si>
    <t>25 ОП МЗ 25Н-478</t>
  </si>
  <si>
    <t>25 ОП МЗ 25Н-479</t>
  </si>
  <si>
    <t>25 ОП МЗ 25Н-480</t>
  </si>
  <si>
    <t>25 ОП МЗ 25Н-481</t>
  </si>
  <si>
    <t>25 ОП МЗ 25Н-482</t>
  </si>
  <si>
    <t>25 ОП МЗ 25Н-483</t>
  </si>
  <si>
    <t>25 ОП МЗ 25Н-484</t>
  </si>
  <si>
    <t>25 ОП МЗ 25Н-485</t>
  </si>
  <si>
    <t>25 ОП МЗ 25Н-486</t>
  </si>
  <si>
    <t>25 ОП МЗ 25Н-487</t>
  </si>
  <si>
    <t>25 ОП МЗ 25Н-488</t>
  </si>
  <si>
    <t>25 ОП МЗ 25Н-489</t>
  </si>
  <si>
    <t>25 ОП МЗ 25Н-490</t>
  </si>
  <si>
    <t>25 ОП МЗ 25Н-491</t>
  </si>
  <si>
    <t>25 ОП МЗ 25Н-492</t>
  </si>
  <si>
    <t>25 ОП МЗ 25Н-493</t>
  </si>
  <si>
    <t>25 ОП МЗ 25Н-494</t>
  </si>
  <si>
    <t>25 ОП МЗ 25Н-495</t>
  </si>
  <si>
    <t>25 ОП МЗ 25Н-496</t>
  </si>
  <si>
    <t>25 ОП МЗ 25Н-497</t>
  </si>
  <si>
    <t>ст.Тельма-Железнодорожный</t>
  </si>
  <si>
    <t>25 ОП МЗ 25Н-498</t>
  </si>
  <si>
    <t>25 ОП МЗ 25Н-499</t>
  </si>
  <si>
    <t>25 ОП МЗ 25Н-500</t>
  </si>
  <si>
    <t>25 ОП МЗ 25Н-501</t>
  </si>
  <si>
    <t>25 ОП МЗ 25Н-502</t>
  </si>
  <si>
    <t>25 ОП МЗ 25Н-503</t>
  </si>
  <si>
    <t>25 ОП МЗ 25Н-504</t>
  </si>
  <si>
    <t>25 ОП МЗ 25Н-505</t>
  </si>
  <si>
    <t>25 ОП МЗ 25Н-506</t>
  </si>
  <si>
    <t>25 ОП МЗ 25Н-507</t>
  </si>
  <si>
    <t>25 ОП МЗ 25Н-508</t>
  </si>
  <si>
    <t>25 ОП МЗ 25Н-509</t>
  </si>
  <si>
    <t>25 ОП МЗ 25Н-510</t>
  </si>
  <si>
    <t>25 ОП МЗ 25Н-511</t>
  </si>
  <si>
    <t>25 ОП МЗ 25Н-512</t>
  </si>
  <si>
    <t>25 ОП МЗ 25Н-513</t>
  </si>
  <si>
    <t>25 ОП МЗ 25Н-514</t>
  </si>
  <si>
    <t>25 ОП МЗ 25Н-515</t>
  </si>
  <si>
    <t>25 ОП МЗ 25Н-516</t>
  </si>
  <si>
    <t>25 ОП МЗ 25Н-517</t>
  </si>
  <si>
    <t>25 ОП МЗ 25Н-518</t>
  </si>
  <si>
    <t>25 ОП МЗ 25Н-519</t>
  </si>
  <si>
    <t>25 ОП МЗ 25Н-520</t>
  </si>
  <si>
    <t>25 ОП МЗ 25Н-521</t>
  </si>
  <si>
    <t>25 ОП МЗ 25Н-522</t>
  </si>
  <si>
    <t>25 ОП МЗ 25Н-523</t>
  </si>
  <si>
    <t>25 ОП МЗ 25Н-524</t>
  </si>
  <si>
    <t>25 ОП МЗ 25Н-525</t>
  </si>
  <si>
    <t>25 ОП МЗ 25Н-526</t>
  </si>
  <si>
    <t>25 ОП МЗ 25Н-527</t>
  </si>
  <si>
    <t>25 ОП МЗ 25Н-528</t>
  </si>
  <si>
    <t>25 ОП МЗ 25Н-529</t>
  </si>
  <si>
    <t>25 ОП МЗ 25Н-530</t>
  </si>
  <si>
    <t>25 ОП МЗ 25Н-531</t>
  </si>
  <si>
    <t>25 ОП МЗ 25Н-532</t>
  </si>
  <si>
    <t>25 ОП МЗ 25Н-533</t>
  </si>
  <si>
    <t>25 ОП МЗ 25Н-534</t>
  </si>
  <si>
    <t>25 ОП МЗ 25Н-535</t>
  </si>
  <si>
    <t>25 ОП МЗ 25Н-536</t>
  </si>
  <si>
    <t>25 ОП МЗ 25Н-537</t>
  </si>
  <si>
    <t>25 ОП МЗ 25Н-538</t>
  </si>
  <si>
    <t>25 ОП МЗ 25Н-539</t>
  </si>
  <si>
    <t>25 ОП МЗ 25Н-540</t>
  </si>
  <si>
    <t>25 ОП МЗ 25Н-541</t>
  </si>
  <si>
    <t>25 ОП МЗ 25Н-542</t>
  </si>
  <si>
    <t>25 ОП МЗ 25Н-543</t>
  </si>
  <si>
    <t>25 ОП МЗ 25Н-544</t>
  </si>
  <si>
    <t>25 ОП МЗ 25Н-545</t>
  </si>
  <si>
    <t>25 ОП МЗ 25Н-546</t>
  </si>
  <si>
    <t>25 ОП МЗ 25Н-547</t>
  </si>
  <si>
    <t>25 ОП МЗ 25Н-548</t>
  </si>
  <si>
    <t>25 ОП МЗ 25Н-549</t>
  </si>
  <si>
    <t>25 ОП МЗ 25Н-550</t>
  </si>
  <si>
    <t>25 ОП МЗ 25Н-551</t>
  </si>
  <si>
    <t>25 ОП МЗ 25Н-552</t>
  </si>
  <si>
    <t>25 ОП МЗ 25Н-553</t>
  </si>
  <si>
    <t>25 ОП МЗ 25Н-554</t>
  </si>
  <si>
    <t>25 ОП МЗ 25Н-555</t>
  </si>
  <si>
    <t>25 ОП МЗ 25Н-556</t>
  </si>
  <si>
    <t>25 ОП МЗ 25Н-557</t>
  </si>
  <si>
    <t>25 ОП МЗ 25Н-558</t>
  </si>
  <si>
    <t>25 ОП МЗ 25Н-559</t>
  </si>
  <si>
    <t>25 ОП МЗ 25Н-560</t>
  </si>
  <si>
    <t>25 ОП МЗ 25Н-561</t>
  </si>
  <si>
    <t>25 ОП МЗ 25Н-562</t>
  </si>
  <si>
    <t>25 ОП МЗ 25Н-563</t>
  </si>
  <si>
    <t>25 ОП МЗ 25Н-564</t>
  </si>
  <si>
    <t>25 ОП МЗ 25Н-565</t>
  </si>
  <si>
    <t>25 ОП МЗ 25Н-566</t>
  </si>
  <si>
    <t>25 ОП МЗ 25Н-567</t>
  </si>
  <si>
    <t>от северной  границы р.п. Мишелевка (36км+486м)</t>
  </si>
  <si>
    <t>25 ОП МЗ 25Н-568</t>
  </si>
  <si>
    <t>25 ОП МЗ 25Н-569</t>
  </si>
  <si>
    <t>25 ОП МЗ 25Н-570</t>
  </si>
  <si>
    <t>25 ОП МЗ 25Н-571</t>
  </si>
  <si>
    <t>25 ОП МЗ 25Н-572</t>
  </si>
  <si>
    <t>25 ОП МЗ 25Н-573</t>
  </si>
  <si>
    <t>25 ОП МЗ 25Н-574</t>
  </si>
  <si>
    <t>25 ОП МЗ 25Н-575</t>
  </si>
  <si>
    <t>25 ОП МЗ 25Н-576</t>
  </si>
  <si>
    <t>25 ОП МЗ 25Н-577</t>
  </si>
  <si>
    <t>25 ОП МЗ 25Н-578</t>
  </si>
  <si>
    <t>25 ОП МЗ 25Н-579</t>
  </si>
  <si>
    <t>25 ОП МЗ 25Н-580</t>
  </si>
  <si>
    <t>25 ОП МЗ 25Н-581</t>
  </si>
  <si>
    <t>25 ОП МЗ 25Н-582</t>
  </si>
  <si>
    <t>25 ОП МЗ 25Н-583</t>
  </si>
  <si>
    <t>25 ОП МЗ 25Н-584</t>
  </si>
  <si>
    <t>25 ОП МЗ 25Н-585</t>
  </si>
  <si>
    <t>25 ОП МЗ 25Н-586</t>
  </si>
  <si>
    <t>25 ОП МЗ 25Н-587</t>
  </si>
  <si>
    <t>25 ОП МЗ 25Н-588</t>
  </si>
  <si>
    <t>25 ОП МЗ 25Н-589</t>
  </si>
  <si>
    <t>25 ОП МЗ 25Н-590</t>
  </si>
  <si>
    <t>25 ОП МЗ 25Н-591</t>
  </si>
  <si>
    <t>25 ОП МЗ 25Н-592</t>
  </si>
  <si>
    <t>25 ОП МЗ 25Н-593</t>
  </si>
  <si>
    <t>25 ОП МЗ 25Н-594</t>
  </si>
  <si>
    <t>25 ОП МЗ 25Н-595</t>
  </si>
  <si>
    <t>до границы Шелеховского (Иркутского) района км 4+768</t>
  </si>
  <si>
    <t>IV/ V</t>
  </si>
  <si>
    <t>8,5/2,826</t>
  </si>
  <si>
    <t xml:space="preserve">IV  /V                                                                                                                                                                                                                       </t>
  </si>
  <si>
    <t>39,661/ 12,875</t>
  </si>
  <si>
    <t xml:space="preserve">IV  /V                                                                                                                                                                                                                  </t>
  </si>
  <si>
    <t>41/8,869</t>
  </si>
  <si>
    <t xml:space="preserve"> </t>
  </si>
  <si>
    <t xml:space="preserve">IV /V                                                                                                                                                                                                                                     </t>
  </si>
  <si>
    <t>25,6/9,636</t>
  </si>
  <si>
    <t xml:space="preserve">IV /V </t>
  </si>
  <si>
    <t>6,884/5,35</t>
  </si>
  <si>
    <t>I/III</t>
  </si>
  <si>
    <t>1,012/  69,777</t>
  </si>
  <si>
    <t xml:space="preserve">IV/ н/к </t>
  </si>
  <si>
    <t>46,819/  37,094</t>
  </si>
  <si>
    <t>87,278/  19,603</t>
  </si>
  <si>
    <t xml:space="preserve">IV/ V </t>
  </si>
  <si>
    <t>3,3/0,776</t>
  </si>
  <si>
    <t>0,032/ 0,776</t>
  </si>
  <si>
    <t>12,4/  12,812</t>
  </si>
  <si>
    <t>2,323/  5,937</t>
  </si>
  <si>
    <t>36,4/ 43,851</t>
  </si>
  <si>
    <t>9,015/ 1,131</t>
  </si>
  <si>
    <t>0,81/ 0,144</t>
  </si>
  <si>
    <t xml:space="preserve">IV/V                                                                                                                                                                                                                     </t>
  </si>
  <si>
    <t>12,987/ 14,829</t>
  </si>
  <si>
    <t xml:space="preserve">IV /V                                                                                                                                                                                                              </t>
  </si>
  <si>
    <t>11,696/ 14,035</t>
  </si>
  <si>
    <t xml:space="preserve">IV/V                  </t>
  </si>
  <si>
    <t>9,682/ 3,328</t>
  </si>
  <si>
    <t>III/IV</t>
  </si>
  <si>
    <t>14,0/ 42,631</t>
  </si>
  <si>
    <t>149,431/ 9,224</t>
  </si>
  <si>
    <t>н/к / IV</t>
  </si>
  <si>
    <t>56,521/ 33,479</t>
  </si>
  <si>
    <t>V / н/к</t>
  </si>
  <si>
    <t>8,005/ 85,027</t>
  </si>
  <si>
    <t>IV / н/к</t>
  </si>
  <si>
    <t>17,33/ 23,779</t>
  </si>
  <si>
    <t>65,967/ 72,956</t>
  </si>
  <si>
    <t>33,388/ 8,612</t>
  </si>
  <si>
    <t>87,408/7,62</t>
  </si>
  <si>
    <t xml:space="preserve">IV/V 
 </t>
  </si>
  <si>
    <t>32,797/ 34,716</t>
  </si>
  <si>
    <t xml:space="preserve">IV/V                                                                                                                                                                                                             </t>
  </si>
  <si>
    <t>50,459 / 2,899</t>
  </si>
  <si>
    <t xml:space="preserve">IV /V                                                                                                                                                                                                      </t>
  </si>
  <si>
    <t>3,552/ 3,784</t>
  </si>
  <si>
    <t xml:space="preserve">IV/V                                                                                                                                                                                                      </t>
  </si>
  <si>
    <t>38,529/ 1,362</t>
  </si>
  <si>
    <t>80,943/ 25,332</t>
  </si>
  <si>
    <t xml:space="preserve">IV/V                                                                                                                                                                                                         </t>
  </si>
  <si>
    <t>79,822/ 11,741</t>
  </si>
  <si>
    <t>2,0/ 83,107</t>
  </si>
  <si>
    <t>48,016/ 25,124</t>
  </si>
  <si>
    <t>23,434/ 36,536</t>
  </si>
  <si>
    <t>103,699/ 19,116</t>
  </si>
  <si>
    <t>65,656/ 19,116</t>
  </si>
  <si>
    <t>II/III</t>
  </si>
  <si>
    <t>16,59/ 38,099</t>
  </si>
  <si>
    <t>1.,000</t>
  </si>
  <si>
    <t>Подъезд к гостинично-оздоровительному комплексу «Ангарский хутор»</t>
  </si>
  <si>
    <t xml:space="preserve"> «Иркутск-Оса-Усть-Уда»-Горохово-В.Кет- «Усть-Ордынский-Оса»</t>
  </si>
  <si>
    <t>45км а/д Иркутск-Усть-Ордынский</t>
  </si>
  <si>
    <t>36км а/д Иркутск-Усть-Ордынский</t>
  </si>
  <si>
    <t>38км а/д Иркутск-Усть-Ордынский</t>
  </si>
  <si>
    <t>55км а/д Иркутск-Усть-Ордынский</t>
  </si>
  <si>
    <t>от км 56+920 а/д Иркутск-Листвянка</t>
  </si>
  <si>
    <t>до км 10 а/д Иркутск-Листвянка (км 2+810)</t>
  </si>
  <si>
    <t>32км а/д Иркутск-Усть-Ордынский</t>
  </si>
  <si>
    <t>18км а/д Иркутск-Усть-Ордынский</t>
  </si>
  <si>
    <t>14км а/д Иркутск-Усть-Ордынский</t>
  </si>
  <si>
    <t>42км а/д Иркутск-Усть-Ордынский</t>
  </si>
  <si>
    <t>«Усть-Кут-Уоян» (172 км) -Казачинское</t>
  </si>
  <si>
    <t>до 132 км а/д Усть-Кут-Уоян (км 132+000)</t>
  </si>
  <si>
    <t>от примыкания к полосе отвода на км 445+190 автодороги «Вилюй» км 0+047</t>
  </si>
  <si>
    <t>от примыкания к полосе отвода на км 344+620 автодороги «Вилюй» км 0+011</t>
  </si>
  <si>
    <t>от примыкания к полосе отвода на км 326+445 автодороги «Вилюй» км 0+025</t>
  </si>
  <si>
    <t>от примыкания к полосе отвода на км 423+240 автодороги «Вилюй» км 0+050</t>
  </si>
  <si>
    <t>от примыкания к полосе отвода на км 374+900 автодороги «Вилюй» км 0+025</t>
  </si>
  <si>
    <t>от примыкания к полосе отвода на км 445+190 автодороги «Вилюй» км 0+025</t>
  </si>
  <si>
    <t>Тыреть -«Залари-Жигалово» (в границах района)</t>
  </si>
  <si>
    <t>15км а/д Тыреть -«Залари-Жигалово» (в границах района)</t>
  </si>
  <si>
    <t>«Залари-Жигалово»-Хареты-Большебаяновская</t>
  </si>
  <si>
    <t>граница Нукутского (Аларского) района</t>
  </si>
  <si>
    <t>«Залари-Жигалово»-Ей-Шараты</t>
  </si>
  <si>
    <t>от  примыкания  к полосе отвода на 24 км автодороги Тельма-Раздолье (0км+050м)</t>
  </si>
  <si>
    <t>от примыкания к полосе отвода на 18,525 км автодороги Усолье-Белореченск-Мишелевка-Михайловка (0км+037м)</t>
  </si>
  <si>
    <t>от примыкания к полосе отвода на 4 км автодороги Большежилкино-Култук (0км+006м)</t>
  </si>
  <si>
    <t>от примыкания к полосе отвода на 29 км автодороги Тельма-Раздолье (0км+050м)</t>
  </si>
  <si>
    <t>от примыкания к полосе отвода на 4км автодороги Усолье-Ершовка (0км+010м)</t>
  </si>
  <si>
    <t>от примыкания к полосе отвода на 6 км автодороги  Подъезд к с. Большая Елань (0км+006м)</t>
  </si>
  <si>
    <t>до примыкания к полосе отвода на 9 км автодороги Тельма-Раздолье (7км+748м)</t>
  </si>
  <si>
    <t>до примыкания к полосе отвода на 9 км автодороги Тельма-Раздолье (7км + 748м)</t>
  </si>
  <si>
    <t>от примыкания к полосе отвода на 7,894 км автодороги Усолье-Ершовка (0км + 008м)</t>
  </si>
  <si>
    <t>до примыкания к полосе отвода на 19 км автодороги Тельма-Раздолье (13км+060м)</t>
  </si>
  <si>
    <t>до примыкания к полосе отвода на 15км автодороги Тельма-Раздолье</t>
  </si>
  <si>
    <t>от примыкания к полосе отвода на 14 км автодороги Усолье-Белореченск-Мишелевка-Михайловка (0км+013м)</t>
  </si>
  <si>
    <t>62км+943 а/д Иркутск-Усть-Ордынский</t>
  </si>
  <si>
    <t>54км+747 а/д Иркутск-Усть-Ордынский</t>
  </si>
  <si>
    <t>58км+461 а/д Иркутск-Усть-Ордынский</t>
  </si>
  <si>
    <t>от примыкания к полосе отвода на км 80+766  автодороги «Залари-Жигалово» (км 0+000)</t>
  </si>
  <si>
    <t>от АЗС в 3-х км на юго-запад от км 1846 автодороги М-53 «Байкал» (км 0+000)</t>
  </si>
  <si>
    <t>от примыкания к полосе отвода на км 1863 автодороги «Байкал» М-53 (км 0+132)</t>
  </si>
  <si>
    <t>от примыкания к полосе отвода на км 1707+600 автодороги «Байкал» М-53 (км 0+031)</t>
  </si>
  <si>
    <r>
      <t xml:space="preserve">от примыкания к полосе отвода на км 1720+800 автодороги </t>
    </r>
    <r>
      <rPr>
        <sz val="8"/>
        <rFont val="Times New Roman"/>
        <family val="1"/>
      </rPr>
      <t>«</t>
    </r>
    <r>
      <rPr>
        <b/>
        <sz val="8"/>
        <rFont val="Times New Roman"/>
        <family val="1"/>
      </rPr>
      <t>Байкал» М-53 (км 0+090)</t>
    </r>
  </si>
  <si>
    <t>до примыкания к полосе отвода на км 1721+800 автодороги «Байкал» М-53 (км 12+531)</t>
  </si>
  <si>
    <t>до примыкания к полосе отвода на км 1699+240 автодороги «Байкал» М-53 (км 14+035)</t>
  </si>
  <si>
    <t>Подъезд к санаторию «Аларь»</t>
  </si>
  <si>
    <t>Подъезд к санаторию «Аларь»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д.Улзет)</t>
  </si>
  <si>
    <t>до территории санатория «Аларь» км 1+093</t>
  </si>
  <si>
    <t>от примыкания к полосе отвода на км 1711+755 автодороги «Байкал» М-53 (км 0+090)</t>
  </si>
  <si>
    <t>от примыкания к полосе отвода  на км 73+380 автодороги Залари - Жигалово (км 0+000)</t>
  </si>
  <si>
    <t xml:space="preserve">до примыкания к полосе отвода на км 17+124 а/д «Иркутск-Усть-Ордынский-Жигалово»-Нагалык-Еленинск-Вершининск км 15+141 </t>
  </si>
  <si>
    <t>«Иркутск-Усть-Ордынский-Жигалово»-Нагалык-Еленинск-Вершининск</t>
  </si>
  <si>
    <t>«Иркутск-Усть-Ордынский-Жигалово»-Байша</t>
  </si>
  <si>
    <t>от примыкания к полосе отвода на км 26+826 автодороги «Иркутск-Усть-Ордынский-Жигалово»-Байша (км 0+020)</t>
  </si>
  <si>
    <t>«Иркутск-Усть-Ордынский-Жигалово»-Бахай-Загатуй</t>
  </si>
  <si>
    <t>«Иркутск-Усть-Ордынский-Жигалово»- Бадагуй</t>
  </si>
  <si>
    <t>до примыкания к полосе отвода на км 8+940 автодороги «Иркутск-Усть-Ордынский-Жигалово»-Нагалык-Еленинск-Вершининск (км 8+444)</t>
  </si>
  <si>
    <t>до примыкания к полосе отвода на км 11+860 автодороги «Иркутск-Усть-Ордынский-Жигалово»-Байша (км 8+264)</t>
  </si>
  <si>
    <t>«Иркутск-Усть-Ордынский-Жигалово»-Маяк</t>
  </si>
  <si>
    <t>от примыкания к полосе отвода на км 9+135 автодороги «Иркутск-Усть-Ордынский-Жигалово»-Нагалык-Еленинск-Вершининск  (км 0+018)</t>
  </si>
  <si>
    <t>до примыкания к полосе отвода на км 6+687 автодороги «Иркутск-Усть-Ордынский-Жигалово»-Бадагуй (км 3+693)</t>
  </si>
  <si>
    <t>от примыкания к полосе отвода на км 9+135 автодороги «Иркутск-Усть-Ордынский-Жигалово»-Нагалык-Еленинск-Вершининск (км 0+018)</t>
  </si>
  <si>
    <t>от примыкания к полосе отвода на км 5+131 автодороги «Иркутск-Усть-Ордынский-Жигалово»-Бадагуй (км 0+014)</t>
  </si>
  <si>
    <t>от примыкания к полосе отвода на км 4+721 автодороги «Иркутск-Усть-Ордынский-Жигалово»-Байша (км 0+022)</t>
  </si>
  <si>
    <t>«Иркутск-Усть-Ордынский-Жигалово»-Хандагай-Хогот</t>
  </si>
  <si>
    <t>«Иркутск-Усть-Ордынский-Жигалово»-Мельзан</t>
  </si>
  <si>
    <t>«Полукольцо»-«Тулун-Братск»</t>
  </si>
  <si>
    <r>
      <t xml:space="preserve">от примыкания к полосе отвода на км 128+762 автодороги </t>
    </r>
    <r>
      <rPr>
        <sz val="8"/>
        <rFont val="Times New Roman"/>
        <family val="1"/>
      </rPr>
      <t>«</t>
    </r>
    <r>
      <rPr>
        <b/>
        <sz val="8"/>
        <rFont val="Times New Roman"/>
        <family val="1"/>
      </rPr>
      <t>Вилюй» км 0+050</t>
    </r>
  </si>
  <si>
    <t>от примыкания к полосе отвода на км 108+318 автодороги «Вилюй» (км 0+025)</t>
  </si>
  <si>
    <t>от примыкания к полосе отвода на км 108+471 автодороги «Вилюй» (км 0+025)</t>
  </si>
  <si>
    <t>до примыкания к полосе отвода на км 162+201 автодороги «Вилюй» км 86+411</t>
  </si>
  <si>
    <t>от примыкания к полосе отвода на км 52+530 автодороги «Полукольцо»-«Тулун-Братск» (км 0+025)</t>
  </si>
  <si>
    <t>от примыкания к полосе отвода на км 290+109 автодороги «Вилюй» (км 0+050)</t>
  </si>
  <si>
    <t>от примыкания к полосе отвода на км 283+154 автодороги «Вилюй» (км 0+050)</t>
  </si>
  <si>
    <t>от примыкания к полосе отвода на км 38+472  автодороги «Полукольцо»-«Тулун-Братск» (км 0+025)</t>
  </si>
  <si>
    <t>от примыкания к полосе отвода на км 303+612 автодороги «Вилюй» (км 0+050)</t>
  </si>
  <si>
    <t>от примыкания к полосе отвода на км 193+975 автодороги «Вилюй» (км 0+050)</t>
  </si>
  <si>
    <t>от примыкания к полосе отвода на км 73+526 автодороги «Вилюй» (км 0+050)</t>
  </si>
  <si>
    <t>Подъезд к пристани «Кантинская»</t>
  </si>
  <si>
    <t>до пристани «Кантинская» км 11+746</t>
  </si>
  <si>
    <t>от примыкания к полосе отвода на км 115+720 автодороги «Вилюй» (км 0+050)</t>
  </si>
  <si>
    <t>от примыкания к полосе отвода на км 186+703 автодороги «Вилюй» км 0+050</t>
  </si>
  <si>
    <t>от примыкания к полосе отвода на км 17+460 автодороги «Подъезд к с.Новое Приречье» (км 0+025)</t>
  </si>
  <si>
    <t>от примыкания к полосе отвода на км 1696+680 автодороги «Байкал» М-53 (км 0+102)</t>
  </si>
  <si>
    <t>от примыкания к полосе отвода на км 1612+875 автодороги «Иркутск-Новосибирск» (с транспортной развязкой) км 0+000</t>
  </si>
  <si>
    <t>«Новосибирск-Иркутск»-Глинки-Филипповск</t>
  </si>
  <si>
    <t>от примыкания к полосе отвода на                                                                                                                                                            км 1632+990 автодороги М-53 «Байкал»                                                                                                                                                               (км 0+099)</t>
  </si>
  <si>
    <t>до примыкания к полосе отвода на                                                                                                                                                                           км 19+213 автодороги «Новосибирск-Иркутск»-Филипповск-Большеворонежский (км 20+447)</t>
  </si>
  <si>
    <t>от примыкания к полосе отвода на км 1632+990 автодороги «Байкал» М-53 (км 0+099)</t>
  </si>
  <si>
    <t>«Новосибирск-Иркутск»-Глинки-Филипповск (в границах с.Глинки)</t>
  </si>
  <si>
    <t>«Новосибирск-Иркутск»-Глинки-Филипповск (в границах с.Филипповск)</t>
  </si>
  <si>
    <t>«Новосибирск-Иркутск»-Филипповск-Большеворонежский</t>
  </si>
  <si>
    <t>от примыкания к полосе отвода на                                                                                                                                                            км 1625+743 автодороги М-53 «Байкал»                                                                                                                                                              (км 0+101)</t>
  </si>
  <si>
    <t>от примыкания к полосе отвода на км 1625+743 автодороги М-53 «Байкал» (км 0+101)</t>
  </si>
  <si>
    <t>«Новосибирск-Иркутск»-Филипповск-Большеворонежский (в границах д.Норы)</t>
  </si>
  <si>
    <t>«Новосибирск-Иркутск»-Филипповск-Большеворонежский                                                                                                                                                      (в границах с.Филипповск)</t>
  </si>
  <si>
    <t>от примыкания к полосе отвода на                                                                                                                                                               км 1598+840 автодороги М-53 «Байкал»                                                                                                                                                                  (км 0+085)</t>
  </si>
  <si>
    <t>до примыкания к полосе отвода на                                                                                                                                                           км 1603+630 автодороги М-53 «Байкал»                                                                                                                                                                 (км 6+045)</t>
  </si>
  <si>
    <t>от примыкания к полосе отвода на км 1598+840 автодороги М-53 «Байкал» (км 0+085)</t>
  </si>
  <si>
    <t>от примыкания к полосе отвода на                                                                                                                                                             км 1596+882 автодороги М-53 «Байкал»                                                                                                                                                              (км 0+103)</t>
  </si>
  <si>
    <t>от примыкания к полосе отвода на км 1596+882 автодороги «Байкал» М-53 (км 0+103)</t>
  </si>
  <si>
    <t>от примыкания к полосе отвода на                                                                                                                                                            км 1625+735 автодороги М-53 «Байкал»                                                                                                                                                             (км 0+086)</t>
  </si>
  <si>
    <t>от примыкания к полосе отвода на                                                                                                                                                            км 1612+875 автодороги М-53 «Байкал»                                                                                                                                                            км 0+000</t>
  </si>
  <si>
    <t>от примыкания к полосе отвода на км 6+180 автодороги «Промплощадка-г.Зима от ПК 0 до ПК 67» (км 0+018)</t>
  </si>
  <si>
    <t>«Куйтун-Уян-Новая Када»-Xарик-Карымск-«Новосибирск-Иркутск»</t>
  </si>
  <si>
    <t>от границы Куйтунского (Зиминского) района на км 51+249 автодороги «Куйтун-Уян-Новая Када»-Xарик-Карымск-«Новосибирск-Иркутск»</t>
  </si>
  <si>
    <t>до примыкания к полосе отвода на км 1598+861 автодороги М-53 «Байкал» км 58+248</t>
  </si>
  <si>
    <t>Иркутск-сад-во «Дорожный строитель»</t>
  </si>
  <si>
    <t xml:space="preserve"> а/д Иркутск-сад-во «Дорожный строитель»</t>
  </si>
  <si>
    <t>15км+256 а/д Иркутск-сад-во «Дорожный строитель»</t>
  </si>
  <si>
    <t xml:space="preserve"> а/д  «Иркутск-Оса-Усть-Уда»-Горохово-В.Кет- «Усть-Ордынский-Оса»</t>
  </si>
  <si>
    <t>5км а/д  «Иркутск-Оса-Усть-Уда»-Горохово-В.Кет- «Усть-Ордынский-Оса»</t>
  </si>
  <si>
    <t>12км+075 а/д Иркутск-сад-во «Дорожный строитель»</t>
  </si>
  <si>
    <t>28км а/д  «Иркутск-Оса-Усть-Уда»-Горохово-В.Кет- «Усть-Ордынский-Оса»</t>
  </si>
  <si>
    <t xml:space="preserve"> а/д «Байкал» М-53</t>
  </si>
  <si>
    <t>7км а/д Иркутск-сад-во «Дорожный строитель»</t>
  </si>
  <si>
    <t>4км а/д Иркутск-сад-во «Дорожный строитель»</t>
  </si>
  <si>
    <t>12км а/д «Байкал» М-55</t>
  </si>
  <si>
    <t>от примыкания к полосе отвода на км 11+844 автодороги «Байкал» М-55 км 0+225</t>
  </si>
  <si>
    <t>«Куйтун-Лермонтовский-п.ж.д.ст.Мингатуй»-Каранцай</t>
  </si>
  <si>
    <t>«Куйтун-Лермонтовский-п.ж.д.ст.Мингатуй»-Каранцай                                                                                                                                              (в границах д. Станица 3-я)</t>
  </si>
  <si>
    <t>до примыкания к полосе отвода на км 1589+100 автодороги М-53 «Байкал» км 14+507</t>
  </si>
  <si>
    <t>от примыкания к полосе отвода на км 1589+100 автодороги М-53 «Байкал» км 14+786</t>
  </si>
  <si>
    <t>«Куйтун-Уян-Новая Када»-Xарик-Карымск-«Новосибирск-Иркутск»                                                                                                                                  (в границах с.Харик)</t>
  </si>
  <si>
    <t>«Куйтун-Уян-Новая Када»-Xарик-Карымск-«Новосибирск-Иркутск»                                                                                                                       (в границах п.Игнино)</t>
  </si>
  <si>
    <t>«Куйтун-Уян-Новая Када»-Xарик-Карымск-«Новосибирск-Иркутск»                                                                                                                          (в границах с.Карымск)</t>
  </si>
  <si>
    <t>Барлук-«Куйтун-Уян-Новая Када»</t>
  </si>
  <si>
    <t>Барлук-«Куйтун-Уян-Новая Када»                                                                                                                                                                         (в границах с. Барлук)</t>
  </si>
  <si>
    <t>Барлук-«Куйтун-Уян-Новая Када»                                                                                                                                                                       (в границах п. Березовский)</t>
  </si>
  <si>
    <t>от примыкания к полосе отвода автодороги М-53 «Байкал» км 0+097</t>
  </si>
  <si>
    <t>до примыкания к полосе отвода на км 1543+631 автодороги М-53 «Байкал» км 32+547</t>
  </si>
  <si>
    <t>до примыкания к полосе отвода на км 1542+918 автодороги М-53 «Байкал» км 11+365</t>
  </si>
  <si>
    <t>от примыкания к полосе отвода на км 39+332 автодороги «Куйтун-Уян-Новая Када»-Xарик-Карымск-Новосибирск-Иркутск км 0+025</t>
  </si>
  <si>
    <t>от примыкания к полосе отвода на км 1585+561 автодороги М-53 «Байкал» км 0+090</t>
  </si>
  <si>
    <t>до примыкания к полосе отвода на км 7+260 автодороги «Куйтун-Уян-Новая Када»-Xарик-Карымск-«Новосибирск-Иркутск» км 10+675</t>
  </si>
  <si>
    <t>от примыкания к полосе отвода на км 1589+400 автодороги М-53 «Байкал» км 0+097</t>
  </si>
  <si>
    <t>от примыкания к полосе отвода на км 12+933 автодороги «Куйтун-Лермонтовский-п.ж.д.ст. Мингатуй»-Каранцай км 0+025</t>
  </si>
  <si>
    <t>до примыкания к полосе отвода на км 1532+728 автодороги М-53 «Байкал» км 39+916</t>
  </si>
  <si>
    <t>от примыкания к полосе отвода на км 1536+347 автодороги М-53 «Байкал» км 0+100</t>
  </si>
  <si>
    <t>Ханхатуй-«Большой Кашелак-Апраксина»</t>
  </si>
  <si>
    <t>Ханхатуй-«Большой Кашелак-Апраксина» (в границах д. Ханхатуй)</t>
  </si>
  <si>
    <t>от примыкания к полосе отвода на км 27+527 автодороги «Куйтун-Уян-Новая Када»-Xарик-Карымск-«Новосибирск-Иркутск» км 0+025</t>
  </si>
  <si>
    <t>от примыкания к полосе отвода на км 20+820 автодороги «Куйтун-Уян-Новая Када»-Xарик-Карымск-«Новосибирск-Иркутск» км 0+025</t>
  </si>
  <si>
    <t>до примыкания к полосе отвода на км 3+867 автодороги «Куйтун-Лермонтовский-п.ж.д.ст. Мингатуй»-Каранцай км 17+800</t>
  </si>
  <si>
    <t>Харик-Ахтинский-«Куйтун-Лермонтовский-п.ж.д.ст. Мингатуй»-Каранцай</t>
  </si>
  <si>
    <t>Харик-Ахтинский-«Куйтун-Лермонтовский-п.ж.д.ст. Мингатуй»-Каранцай (в границах п. Харик)</t>
  </si>
  <si>
    <t>от примыкания к полосе отвода на км 23+394 автодороги «Куйтун-Уян-Новая Када»-Xарик-Карымск-«Новосибирск-Иркутск» км 0+025</t>
  </si>
  <si>
    <t>«Новосибирск-Иркутск»-Каменка-Куряты</t>
  </si>
  <si>
    <t>от примыкания к полосе отвода на км 1356+057 автодороги М-53 «Байкал» (км 0+014)</t>
  </si>
  <si>
    <t>до примыкания к полосе отвода на км 1362+370 автодороги М-53 «Байкал» (км 17+165)</t>
  </si>
  <si>
    <t>«Новосибирск-Иркутск»-Каменка-Куряты (в границах с.Каменка)</t>
  </si>
  <si>
    <t>«Новосибирск-Иркутск»-Каменка-Куряты (в границах д.Новое Село)</t>
  </si>
  <si>
    <t>«Новосибирск-Иркутск»-Каменка-Куряты (в границах уч.Куряты)</t>
  </si>
  <si>
    <t>«Таджикский тракт»-Муксут</t>
  </si>
  <si>
    <t>«Таджикский тракт»-Муксут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д.Уват)</t>
  </si>
  <si>
    <t>Иргей-«Будагово-Аверьяновка»</t>
  </si>
  <si>
    <t>Иргей-«Будагово-Аверьяновка»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границах с.Иргей)</t>
  </si>
  <si>
    <t>от примыкания к полосе отвода на км 1443+000 автодороги М-53 «Байкал» (км 0+006)</t>
  </si>
  <si>
    <t>до примыкания к полосе отвода на км 0+000 автодороги Иргей-«Будагово-Аверьяновка»                                                                                                                                   (км 9+978)</t>
  </si>
  <si>
    <t>от примыкания к полосе отвода на км 1413+435 автодороги М-53 «Байкал» (км 0+014)</t>
  </si>
  <si>
    <t>от примыкания к полосе отвода на км 1393+800 автодороги М-53 «Байкал» (км 0+119)</t>
  </si>
  <si>
    <t>от примыкания к полосе отвода на км 1385+425 автодороги М-53 «Байкал» (км 0+089)</t>
  </si>
  <si>
    <t>«Подъезд к п. Игирма»-«Хребтовая-Рудногорск»</t>
  </si>
  <si>
    <t>«Нукуты-Ворот-Онгой»-Закулей-Хадахан (в границах района)</t>
  </si>
  <si>
    <t>31км+900 а/д «Нукуты-Ворот-Онгой»-Закулей-Хадахан (в границах района)</t>
  </si>
  <si>
    <t>8км+542 а/д «Нукуты-Ворот-Онгой»-Закулей-Хадахан (в границах района)</t>
  </si>
  <si>
    <t>13км+490 а/д «Нукуты-Ворот-Онгой»-Закулей-Хадахан (в границах района)</t>
  </si>
  <si>
    <t>Подъезд к источнику «Нукутская Мацеста»</t>
  </si>
  <si>
    <t>источник «Нукутская Мацеста»</t>
  </si>
  <si>
    <t>от км 1216+750 автодороги М-53 «Байкал»</t>
  </si>
  <si>
    <t>до км 1226+870 автодороги М-53 «Байкал»</t>
  </si>
  <si>
    <t>от примыкания к полосе отвода на км 1201+723 автодороги М-53 «Байкал» (км 0+000)</t>
  </si>
  <si>
    <t>от примыкания к полосе отвода на км 1233+700 автодороги М-53 «Байкал» (км 0+026)</t>
  </si>
  <si>
    <t>от примыкания к полосе отвода автодороги М-53 «Байкал» км 3+933</t>
  </si>
  <si>
    <t>«Вилюй»-Бурхун-Паберега</t>
  </si>
  <si>
    <t>от примыкания к полосе отвода на км 26+365 автодороги «Вилюй» км 0+038</t>
  </si>
  <si>
    <t>«Вилюй»-Бурхун-Паберега                                                                                                                                                                                (в границах д.Александровка)</t>
  </si>
  <si>
    <t>от примыкания к полосе отвода на км 1459+068 автодороги М-53 «Байкал» км 0+070</t>
  </si>
  <si>
    <t>от примыкания к полосе отвода на км 14+591 автодороги «Вилюй» км 0+012</t>
  </si>
  <si>
    <t>от а\д «Вилюй» км 3+804</t>
  </si>
  <si>
    <t>до а\д «Вилюй» км 3+704</t>
  </si>
  <si>
    <t>от примыкания к полосе отвода на км 21+081 автодороги «Вилюй»-Бурхун-Паберега (км 0+025)</t>
  </si>
  <si>
    <t>от примыкания к полосе отвода на км 22+870 автодороги «Вилюй» (км 0+049)</t>
  </si>
  <si>
    <t>от примыкания к полосе отвода на км 1511+088 автодороги М-53 «Байкал» (км 0+058)</t>
  </si>
  <si>
    <t>от примыкания к полосе отвода на км 32+133 автодороги «Вилюй» (км 0+052)</t>
  </si>
  <si>
    <t>от примыкания к полосе отвода на км 1484+955 автодороги М-53 «Байкал» (км 0+012)</t>
  </si>
  <si>
    <t>от примыкания к полосе отвода на км 1525+665 автодороги М-53 «Байкал» (км 0+094)</t>
  </si>
  <si>
    <t>до примыкания к полосе отвода автодороги Р-255 «Сибирь» км 0+241</t>
  </si>
  <si>
    <t>от примыкания к полосе отвода автодороги Р-255 «Сибирь» км 0+476</t>
  </si>
  <si>
    <t>от примыкания к полосе отвода на км 5+690 автодороги «Вилюй» (км 0+075)</t>
  </si>
  <si>
    <t>от примыкания к полосе отвода на км 1456+125 автодороги М-53 «Байкал» (км 0+114)</t>
  </si>
  <si>
    <t>от примыкания к полосе отвода на 1789 км автодороги «Байкал» М-53 (0км+331м)</t>
  </si>
  <si>
    <t>от путепровода через ВСЖД «Москва-Владивосток» (2 км+451 м) в юго-западном направлении</t>
  </si>
  <si>
    <t>от примыкания к полосе отвода на 1782 км автодороги «Байкал» М-53 (0км+110м)</t>
  </si>
  <si>
    <t>от примыкания к полосе отвода на 1830 км автодороги «Байкал» М-53 (0км+120м)</t>
  </si>
  <si>
    <t>от примыкания к полосе отвода на 1832 км автодороги «Байкал» М-53 (0км+109м)</t>
  </si>
  <si>
    <t xml:space="preserve">от примыкания к полосе отвода на 1799 км автодороги «Байкал» М-53 (0км+305м)
</t>
  </si>
  <si>
    <r>
      <t>от примыкания к полосе отвода на 1792 км  автодороги «Байкал</t>
    </r>
    <r>
      <rPr>
        <sz val="8"/>
        <rFont val="Times New Roman"/>
        <family val="1"/>
      </rPr>
      <t>»</t>
    </r>
    <r>
      <rPr>
        <b/>
        <sz val="8"/>
        <rFont val="Times New Roman"/>
        <family val="1"/>
      </rPr>
      <t xml:space="preserve"> М-53 (0км+080м)</t>
    </r>
  </si>
  <si>
    <t>от примыкания к полосе отвода на 1792 км  автодороги «Байкал» М-53 (0км+080м)</t>
  </si>
  <si>
    <t>до примыкания к полосе отвода автодороги «Байкал» М-53 ( 3км+879м)</t>
  </si>
  <si>
    <t>от примыкания к полосе отвода автодороги «Байкал» М-53 (4км+111м)</t>
  </si>
  <si>
    <t>от примыкания к полосе отвода на 1840 км автодороги «Байкал» М-53 (0км+114м)</t>
  </si>
  <si>
    <t>от примыкания к полосе отвода на 1840 км автодороги «Байкал» М-53 (0 км+114 м)</t>
  </si>
  <si>
    <t>до примыкания  к полосе отвода на 1844 км автодороги «Байкал» М-53 (6км+257м)</t>
  </si>
  <si>
    <t>от примыкания к полосе отвода на 1844 км автодороги «Байкал» М-53 (6км+507м)</t>
  </si>
  <si>
    <t>от примыкания к полосе отвода на 1816 км автодороги «Байкал» М-52</t>
  </si>
  <si>
    <t>М-53 «Байкал» на участке «Подход к г.Ангарску»</t>
  </si>
  <si>
    <t>от примыкания к полосе отвода на км 1830+940 автодороги  М-53 «Байкал» (км 0+000)</t>
  </si>
  <si>
    <t>до примыкания к полосе отвода на км 1834+956 автодороги  М-53 «Байкал» (км 4+016)</t>
  </si>
  <si>
    <t>«Вилюй»-Новоселова</t>
  </si>
  <si>
    <t>от примыкания к полосе отвода на км 52+515 автодороги «Вилюй» км 0+052</t>
  </si>
  <si>
    <t>от примыкания к полосе отвода на км 133+816 автодороги «Вилюй» (км 0+065)</t>
  </si>
  <si>
    <t>от примыкания к полосе отвода на км 44+988 автодороги «Вилюй» (км 0+010)</t>
  </si>
  <si>
    <t>«Залари-Жигалово»-Средняя Муя</t>
  </si>
  <si>
    <t>от примыкания к полосе отвода на км 19+265 автодороги «Залари-Жигалово»-Средняя Муя км 0+075</t>
  </si>
  <si>
    <t>1754км а/д «Байкал» М-53</t>
  </si>
  <si>
    <t>1724км а/д «Байкал» М-53</t>
  </si>
  <si>
    <t>1729км а/д «Байкал» М-53</t>
  </si>
  <si>
    <t>1768км а/д «Байкал» М-53</t>
  </si>
  <si>
    <t>1772км а/д «Байкал» М-53</t>
  </si>
  <si>
    <t>1774км а/д «Байкал» М-53</t>
  </si>
  <si>
    <t>Узкий Луг-«Усолье-Белореченск-Мишелевка-Михайловка»</t>
  </si>
  <si>
    <t>1771км а/д «Байкал» М-53</t>
  </si>
  <si>
    <t>от примыкания к полосе отвода на км 45+674 автодороги М-55 «Байкал» км 0+103</t>
  </si>
  <si>
    <t>от примыкания к полосе отвода на км 54+683 автодороги М-55 «Байкал» км 0+100</t>
  </si>
  <si>
    <t>до примыкания к полосе отвода на км 30+017 автодороги М-55 «Байкал» км 21+101</t>
  </si>
  <si>
    <t>«Усть-Ордынский -Качуг»-Захал до границы района</t>
  </si>
  <si>
    <t>«Иркутск-Усть-Ордынский-Жигалово»-Гаханы-Ахины</t>
  </si>
  <si>
    <t>24км а/д «Иркутск-Усть-Ордынский-Жигалово»-Гаханы-Ахины</t>
  </si>
  <si>
    <t>«Иркутск-Усть-Ордынский»-Булуса-Зады</t>
  </si>
  <si>
    <t>«Усть-Ордынский-Оса»-Н.Идыга-Харазаргай-Кукунут</t>
  </si>
  <si>
    <t>22км а/д «Иркутск-Усть-Ордынский-Жигалово»-Гаханы-Ахины</t>
  </si>
  <si>
    <t>8км а/д «Усть-Ордынский-Оса»-Н.Идыга-Харазаргай-Кукунут</t>
  </si>
  <si>
    <t>23км а/д «Усть-Ордынский -Качуг»-Захал до границы района</t>
  </si>
  <si>
    <t>от примыкания к полосе отвода на км 28+830 автодороги «Полукольцо»-«Тулун-Братск» (км 0+025)</t>
  </si>
  <si>
    <t>от примыкания к полосе отвода на км 11+442 автодороги «Полукольцо»-«Тулун-Братск» (км 0+025)</t>
  </si>
  <si>
    <t>«Новосибирск-Иркутск»-Глинки-Филипповск (в границах уч.Большерастягаевский)</t>
  </si>
  <si>
    <t>«Куйтун-Уян-Новая Када»-Xарик-Карымск-«Новосибирск-Иркутск»                                                                                                                      (в границах с.Тихорут)</t>
  </si>
  <si>
    <t>Харик-Ахтинский-«Куйтун-Лермонтовский-п.ж.д.ст. Мингатуй»-Каранцай (в границах п. Ахтинский)</t>
  </si>
  <si>
    <t>«Вилюй»-Бурхун-Паберега                                                                                                                                                                                (в границах с.Бурхун)</t>
  </si>
  <si>
    <t>до путепровода через ВСЖД «Москва-Владивосток» (2км+451м)</t>
  </si>
  <si>
    <t>Выезд на автодорогу Тельма-Раздолье</t>
  </si>
  <si>
    <t>от примыкания к полосе отвода на км 9+510 автодороги «Вилюй» на участке «Обход г.Усть-Кут» (км 0+055)</t>
  </si>
  <si>
    <t>Местоположение, адрес автомобильной дороги: Иркутская область</t>
  </si>
  <si>
    <t>Начало автомобильной дороги</t>
  </si>
  <si>
    <t>Конец автомобильной дороги</t>
  </si>
  <si>
    <t>Наименование автомобильной дороги</t>
  </si>
  <si>
    <t>Ангарский район</t>
  </si>
  <si>
    <t>ПЕРЕЧЕНЬ АВТОМОБИЛЬНЫХ ДОРОГ ОБЩЕГО ПОЛЬЗОВАНИЯ РЕГИОНАЛЬНОГО ИЛИ МЕЖМУНИЦИПАЛЬНОГО ЗНАЧЕНИЯ ИРКУТСКОЙ ОБЛАСТИ</t>
  </si>
  <si>
    <r>
      <t xml:space="preserve">УТВЕРЖДЕН                                                                      постановлением Правительства Иркутской области       от </t>
    </r>
    <r>
      <rPr>
        <u val="single"/>
        <sz val="12"/>
        <rFont val="Times New Roman"/>
        <family val="1"/>
      </rPr>
      <t>05.08.2016 № 478-пп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</si>
</sst>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000000"/>
    <numFmt numFmtId="180" formatCode="[$-FC19]d\ mmmm\ yyyy\ &quot;г.&quot;"/>
    <numFmt numFmtId="181" formatCode="0.0000"/>
    <numFmt numFmtId="182" formatCode="0.00000"/>
  </numFmts>
  <fonts count="6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indexed="10"/>
      <name val="Times New Roman"/>
      <family val="1"/>
    </font>
    <font>
      <sz val="8"/>
      <color indexed="63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8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172" fontId="2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172" fontId="4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vertical="top" wrapText="1"/>
    </xf>
    <xf numFmtId="172" fontId="4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172" fontId="2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172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172" fontId="10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72" fontId="7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center" wrapText="1"/>
    </xf>
    <xf numFmtId="172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2" fontId="13" fillId="0" borderId="0" xfId="0" applyNumberFormat="1" applyFont="1" applyFill="1" applyAlignment="1">
      <alignment/>
    </xf>
    <xf numFmtId="0" fontId="10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Fill="1" applyBorder="1" applyAlignment="1">
      <alignment vertical="top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172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2" fillId="33" borderId="0" xfId="0" applyFont="1" applyFill="1" applyAlignment="1">
      <alignment vertical="top"/>
    </xf>
    <xf numFmtId="49" fontId="6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1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4" fillId="0" borderId="17" xfId="0" applyNumberFormat="1" applyFont="1" applyFill="1" applyBorder="1" applyAlignment="1">
      <alignment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/>
    </xf>
    <xf numFmtId="172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54" applyNumberFormat="1" applyFont="1" applyFill="1" applyBorder="1" applyAlignment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7" xfId="54" applyNumberFormat="1" applyFont="1" applyFill="1" applyBorder="1" applyAlignment="1">
      <alignment vertical="center" wrapText="1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0" fontId="4" fillId="0" borderId="10" xfId="54" applyNumberFormat="1" applyFont="1" applyFill="1" applyBorder="1" applyAlignment="1">
      <alignment vertical="top" wrapText="1"/>
      <protection/>
    </xf>
    <xf numFmtId="172" fontId="2" fillId="0" borderId="10" xfId="0" applyNumberFormat="1" applyFont="1" applyFill="1" applyBorder="1" applyAlignment="1">
      <alignment horizontal="center" vertical="top" wrapText="1"/>
    </xf>
    <xf numFmtId="0" fontId="6" fillId="0" borderId="10" xfId="54" applyNumberFormat="1" applyFont="1" applyFill="1" applyBorder="1" applyAlignment="1">
      <alignment vertical="top" wrapText="1"/>
      <protection/>
    </xf>
    <xf numFmtId="0" fontId="5" fillId="0" borderId="10" xfId="54" applyNumberFormat="1" applyFont="1" applyFill="1" applyBorder="1" applyAlignment="1">
      <alignment vertical="top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7" xfId="54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>
      <alignment horizontal="left" vertical="top" wrapText="1"/>
    </xf>
    <xf numFmtId="172" fontId="6" fillId="0" borderId="10" xfId="0" applyNumberFormat="1" applyFont="1" applyFill="1" applyBorder="1" applyAlignment="1">
      <alignment horizontal="center" vertical="top" wrapText="1"/>
    </xf>
    <xf numFmtId="49" fontId="6" fillId="0" borderId="10" xfId="54" applyNumberFormat="1" applyFont="1" applyFill="1" applyBorder="1" applyAlignment="1">
      <alignment vertical="top" wrapText="1"/>
      <protection/>
    </xf>
    <xf numFmtId="172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81" fontId="5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72" fontId="4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vertical="top" wrapText="1"/>
    </xf>
    <xf numFmtId="49" fontId="6" fillId="0" borderId="17" xfId="0" applyNumberFormat="1" applyFont="1" applyFill="1" applyBorder="1" applyAlignment="1">
      <alignment vertical="top" wrapText="1"/>
    </xf>
    <xf numFmtId="0" fontId="4" fillId="0" borderId="17" xfId="54" applyNumberFormat="1" applyFont="1" applyFill="1" applyBorder="1" applyAlignment="1">
      <alignment vertical="center" wrapText="1"/>
      <protection/>
    </xf>
    <xf numFmtId="0" fontId="1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 vertical="center" wrapText="1"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49" fontId="4" fillId="0" borderId="10" xfId="55" applyNumberFormat="1" applyFont="1" applyFill="1" applyBorder="1" applyAlignment="1">
      <alignment vertical="top" wrapText="1"/>
      <protection/>
    </xf>
    <xf numFmtId="0" fontId="1" fillId="0" borderId="10" xfId="0" applyFont="1" applyFill="1" applyBorder="1" applyAlignment="1">
      <alignment horizontal="center" vertical="center"/>
    </xf>
    <xf numFmtId="49" fontId="5" fillId="0" borderId="10" xfId="54" applyNumberFormat="1" applyFont="1" applyFill="1" applyBorder="1" applyAlignment="1">
      <alignment vertical="top" wrapText="1"/>
      <protection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NumberFormat="1" applyFont="1" applyFill="1" applyBorder="1" applyAlignment="1">
      <alignment horizontal="center" vertical="top" wrapText="1"/>
      <protection/>
    </xf>
    <xf numFmtId="172" fontId="5" fillId="0" borderId="10" xfId="54" applyNumberFormat="1" applyFont="1" applyFill="1" applyBorder="1" applyAlignment="1">
      <alignment horizontal="center" vertical="center" wrapText="1"/>
      <protection/>
    </xf>
    <xf numFmtId="172" fontId="5" fillId="0" borderId="10" xfId="54" applyNumberFormat="1" applyFont="1" applyFill="1" applyBorder="1" applyAlignment="1">
      <alignment horizontal="center" vertical="top" wrapText="1"/>
      <protection/>
    </xf>
    <xf numFmtId="49" fontId="58" fillId="0" borderId="10" xfId="0" applyNumberFormat="1" applyFont="1" applyFill="1" applyBorder="1" applyAlignment="1">
      <alignment vertical="top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4" fillId="0" borderId="17" xfId="0" applyNumberFormat="1" applyFont="1" applyFill="1" applyBorder="1" applyAlignment="1" applyProtection="1">
      <alignment vertical="center" wrapText="1"/>
      <protection locked="0"/>
    </xf>
    <xf numFmtId="49" fontId="4" fillId="0" borderId="10" xfId="0" applyNumberFormat="1" applyFont="1" applyFill="1" applyBorder="1" applyAlignment="1" applyProtection="1">
      <alignment vertical="top" wrapText="1"/>
      <protection locked="0"/>
    </xf>
    <xf numFmtId="17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172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0" fontId="4" fillId="0" borderId="17" xfId="55" applyNumberFormat="1" applyFont="1" applyFill="1" applyBorder="1" applyAlignment="1">
      <alignment vertical="center" wrapText="1"/>
      <protection/>
    </xf>
    <xf numFmtId="0" fontId="4" fillId="0" borderId="10" xfId="53" applyNumberFormat="1" applyFont="1" applyFill="1" applyBorder="1" applyAlignment="1">
      <alignment vertical="top" wrapText="1"/>
      <protection/>
    </xf>
    <xf numFmtId="49" fontId="6" fillId="0" borderId="17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54" applyNumberFormat="1" applyFont="1" applyFill="1" applyBorder="1" applyAlignment="1">
      <alignment horizontal="left" vertical="top" wrapText="1"/>
      <protection/>
    </xf>
    <xf numFmtId="49" fontId="4" fillId="0" borderId="10" xfId="53" applyNumberFormat="1" applyFont="1" applyFill="1" applyBorder="1" applyAlignment="1">
      <alignment vertical="top" wrapText="1"/>
      <protection/>
    </xf>
    <xf numFmtId="49" fontId="2" fillId="0" borderId="10" xfId="53" applyNumberFormat="1" applyFont="1" applyFill="1" applyBorder="1" applyAlignment="1">
      <alignment vertical="top" wrapText="1"/>
      <protection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vertical="top" wrapText="1"/>
    </xf>
    <xf numFmtId="0" fontId="19" fillId="0" borderId="0" xfId="0" applyFont="1" applyBorder="1" applyAlignment="1">
      <alignment wrapText="1"/>
    </xf>
    <xf numFmtId="49" fontId="4" fillId="0" borderId="17" xfId="0" applyNumberFormat="1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0" fontId="4" fillId="0" borderId="10" xfId="54" applyNumberFormat="1" applyFont="1" applyFill="1" applyBorder="1" applyAlignment="1">
      <alignment horizontal="center" vertical="center" wrapText="1"/>
      <protection/>
    </xf>
    <xf numFmtId="0" fontId="4" fillId="0" borderId="10" xfId="55" applyNumberFormat="1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4" applyNumberFormat="1" applyFont="1" applyFill="1" applyBorder="1" applyAlignment="1">
      <alignment vertical="top" wrapText="1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1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top" wrapText="1"/>
    </xf>
    <xf numFmtId="49" fontId="6" fillId="0" borderId="10" xfId="55" applyNumberFormat="1" applyFont="1" applyFill="1" applyBorder="1" applyAlignment="1">
      <alignment horizontal="left" vertical="top" wrapText="1"/>
      <protection/>
    </xf>
    <xf numFmtId="49" fontId="5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left" vertical="top" wrapText="1"/>
    </xf>
    <xf numFmtId="0" fontId="5" fillId="0" borderId="10" xfId="54" applyNumberFormat="1" applyFont="1" applyFill="1" applyBorder="1" applyAlignment="1">
      <alignment vertical="top" wrapText="1"/>
      <protection/>
    </xf>
    <xf numFmtId="49" fontId="6" fillId="0" borderId="10" xfId="0" applyNumberFormat="1" applyFont="1" applyFill="1" applyBorder="1" applyAlignment="1">
      <alignment horizontal="center" vertical="center"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7" xfId="0" applyNumberFormat="1" applyFont="1" applyFill="1" applyBorder="1" applyAlignment="1">
      <alignment vertical="top" wrapText="1"/>
    </xf>
    <xf numFmtId="0" fontId="2" fillId="0" borderId="18" xfId="0" applyNumberFormat="1" applyFont="1" applyFill="1" applyBorder="1" applyAlignment="1">
      <alignment vertical="top" wrapText="1"/>
    </xf>
    <xf numFmtId="0" fontId="4" fillId="0" borderId="17" xfId="0" applyNumberFormat="1" applyFont="1" applyFill="1" applyBorder="1" applyAlignment="1">
      <alignment vertical="top" wrapText="1"/>
    </xf>
    <xf numFmtId="0" fontId="4" fillId="0" borderId="19" xfId="0" applyNumberFormat="1" applyFont="1" applyFill="1" applyBorder="1" applyAlignment="1">
      <alignment vertical="top" wrapText="1"/>
    </xf>
    <xf numFmtId="0" fontId="4" fillId="0" borderId="18" xfId="0" applyNumberFormat="1" applyFont="1" applyFill="1" applyBorder="1" applyAlignment="1">
      <alignment vertical="top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6" fillId="0" borderId="17" xfId="54" applyNumberFormat="1" applyFont="1" applyFill="1" applyBorder="1" applyAlignment="1">
      <alignment horizontal="center" vertical="center" wrapText="1"/>
      <protection/>
    </xf>
    <xf numFmtId="0" fontId="6" fillId="0" borderId="19" xfId="54" applyNumberFormat="1" applyFont="1" applyFill="1" applyBorder="1" applyAlignment="1">
      <alignment horizontal="center" vertical="center" wrapText="1"/>
      <protection/>
    </xf>
    <xf numFmtId="0" fontId="6" fillId="0" borderId="18" xfId="54" applyNumberFormat="1" applyFont="1" applyFill="1" applyBorder="1" applyAlignment="1">
      <alignment horizontal="center" vertical="center" wrapText="1"/>
      <protection/>
    </xf>
    <xf numFmtId="0" fontId="5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/>
    </xf>
    <xf numFmtId="172" fontId="2" fillId="0" borderId="10" xfId="0" applyNumberFormat="1" applyFont="1" applyFill="1" applyBorder="1" applyAlignment="1">
      <alignment horizontal="center" vertical="top" wrapText="1"/>
    </xf>
    <xf numFmtId="0" fontId="4" fillId="0" borderId="10" xfId="55" applyNumberFormat="1" applyFont="1" applyFill="1" applyBorder="1" applyAlignment="1">
      <alignment horizontal="center" vertical="center" wrapText="1"/>
      <protection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0" fontId="4" fillId="0" borderId="22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51"/>
  <sheetViews>
    <sheetView tabSelected="1" zoomScale="85" zoomScaleNormal="85" zoomScalePageLayoutView="0" workbookViewId="0" topLeftCell="A1">
      <selection activeCell="M1" sqref="M1"/>
    </sheetView>
  </sheetViews>
  <sheetFormatPr defaultColWidth="9.00390625" defaultRowHeight="12.75"/>
  <cols>
    <col min="1" max="1" width="14.125" style="34" customWidth="1"/>
    <col min="2" max="2" width="15.125" style="52" customWidth="1"/>
    <col min="3" max="3" width="13.375" style="52" customWidth="1"/>
    <col min="4" max="5" width="30.375" style="52" customWidth="1"/>
    <col min="6" max="6" width="9.00390625" style="35" customWidth="1"/>
    <col min="7" max="7" width="6.00390625" style="36" customWidth="1"/>
    <col min="8" max="8" width="8.25390625" style="36" customWidth="1"/>
    <col min="9" max="9" width="5.875" style="36" hidden="1" customWidth="1"/>
    <col min="10" max="10" width="7.125" style="36" hidden="1" customWidth="1"/>
    <col min="11" max="11" width="7.375" style="41" hidden="1" customWidth="1"/>
    <col min="12" max="13" width="9.125" style="39" customWidth="1"/>
    <col min="14" max="16384" width="9.125" style="40" customWidth="1"/>
  </cols>
  <sheetData>
    <row r="1" spans="5:8" ht="78" customHeight="1" thickBot="1">
      <c r="E1" s="174" t="s">
        <v>4927</v>
      </c>
      <c r="F1" s="175"/>
      <c r="G1" s="175"/>
      <c r="H1" s="175"/>
    </row>
    <row r="2" spans="1:14" ht="48.75" customHeight="1" thickBot="1">
      <c r="A2" s="262" t="s">
        <v>4926</v>
      </c>
      <c r="B2" s="263"/>
      <c r="C2" s="263"/>
      <c r="D2" s="263"/>
      <c r="E2" s="263"/>
      <c r="F2" s="263"/>
      <c r="G2" s="263"/>
      <c r="H2" s="263"/>
      <c r="I2" s="62"/>
      <c r="J2" s="62"/>
      <c r="K2" s="63"/>
      <c r="L2" s="64"/>
      <c r="M2" s="64"/>
      <c r="N2" s="65"/>
    </row>
    <row r="3" spans="1:14" ht="25.5" customHeight="1" thickBot="1">
      <c r="A3" s="243" t="s">
        <v>4017</v>
      </c>
      <c r="B3" s="243" t="s">
        <v>4924</v>
      </c>
      <c r="C3" s="243" t="s">
        <v>909</v>
      </c>
      <c r="D3" s="243" t="s">
        <v>4921</v>
      </c>
      <c r="E3" s="243"/>
      <c r="F3" s="247" t="s">
        <v>1360</v>
      </c>
      <c r="G3" s="245" t="s">
        <v>911</v>
      </c>
      <c r="H3" s="246"/>
      <c r="I3" s="67"/>
      <c r="J3" s="68"/>
      <c r="K3" s="249" t="s">
        <v>3491</v>
      </c>
      <c r="L3" s="64"/>
      <c r="M3" s="64"/>
      <c r="N3" s="65"/>
    </row>
    <row r="4" spans="1:14" ht="21.75" thickBot="1">
      <c r="A4" s="243"/>
      <c r="B4" s="243"/>
      <c r="C4" s="243"/>
      <c r="D4" s="66" t="s">
        <v>4922</v>
      </c>
      <c r="E4" s="66" t="s">
        <v>4923</v>
      </c>
      <c r="F4" s="248"/>
      <c r="G4" s="66" t="s">
        <v>913</v>
      </c>
      <c r="H4" s="66" t="s">
        <v>912</v>
      </c>
      <c r="I4" s="69" t="s">
        <v>913</v>
      </c>
      <c r="J4" s="69" t="s">
        <v>912</v>
      </c>
      <c r="K4" s="250"/>
      <c r="L4" s="64"/>
      <c r="M4" s="64"/>
      <c r="N4" s="65"/>
    </row>
    <row r="5" spans="1:256" s="39" customFormat="1" ht="12.75">
      <c r="A5" s="244" t="s">
        <v>4925</v>
      </c>
      <c r="B5" s="244"/>
      <c r="C5" s="244"/>
      <c r="D5" s="244"/>
      <c r="E5" s="244"/>
      <c r="F5" s="244"/>
      <c r="G5" s="244"/>
      <c r="H5" s="244"/>
      <c r="I5" s="211"/>
      <c r="J5" s="211"/>
      <c r="K5" s="211"/>
      <c r="L5" s="10"/>
      <c r="M5" s="10"/>
      <c r="N5" s="11"/>
      <c r="O5" s="11"/>
      <c r="P5" s="12"/>
      <c r="Q5" s="4"/>
      <c r="R5" s="12"/>
      <c r="S5" s="37"/>
      <c r="T5" s="10"/>
      <c r="U5" s="10"/>
      <c r="V5" s="11"/>
      <c r="W5" s="11"/>
      <c r="X5" s="12"/>
      <c r="Y5" s="4"/>
      <c r="Z5" s="12"/>
      <c r="AA5" s="37"/>
      <c r="AB5" s="10"/>
      <c r="AC5" s="10"/>
      <c r="AD5" s="11"/>
      <c r="AE5" s="11"/>
      <c r="AF5" s="12"/>
      <c r="AG5" s="4"/>
      <c r="AH5" s="12"/>
      <c r="AI5" s="37"/>
      <c r="AJ5" s="10"/>
      <c r="AK5" s="10"/>
      <c r="AL5" s="11"/>
      <c r="AM5" s="11"/>
      <c r="AN5" s="12"/>
      <c r="AO5" s="4"/>
      <c r="AP5" s="12"/>
      <c r="AQ5" s="37"/>
      <c r="AR5" s="10"/>
      <c r="AS5" s="10"/>
      <c r="AT5" s="11"/>
      <c r="AU5" s="11"/>
      <c r="AV5" s="12"/>
      <c r="AW5" s="4"/>
      <c r="AX5" s="12"/>
      <c r="AY5" s="37"/>
      <c r="AZ5" s="10"/>
      <c r="BA5" s="10"/>
      <c r="BB5" s="11"/>
      <c r="BC5" s="11"/>
      <c r="BD5" s="12"/>
      <c r="BE5" s="4"/>
      <c r="BF5" s="12"/>
      <c r="BG5" s="37"/>
      <c r="BH5" s="10"/>
      <c r="BI5" s="10"/>
      <c r="BJ5" s="11"/>
      <c r="BK5" s="11"/>
      <c r="BL5" s="12"/>
      <c r="BM5" s="4"/>
      <c r="BN5" s="12"/>
      <c r="BO5" s="37"/>
      <c r="BP5" s="10"/>
      <c r="BQ5" s="10"/>
      <c r="BR5" s="11"/>
      <c r="BS5" s="11"/>
      <c r="BT5" s="12"/>
      <c r="BU5" s="4"/>
      <c r="BV5" s="12"/>
      <c r="BW5" s="37"/>
      <c r="BX5" s="10"/>
      <c r="BY5" s="10"/>
      <c r="BZ5" s="11"/>
      <c r="CA5" s="11"/>
      <c r="CB5" s="12"/>
      <c r="CC5" s="4"/>
      <c r="CD5" s="12"/>
      <c r="CE5" s="37"/>
      <c r="CF5" s="10"/>
      <c r="CG5" s="10"/>
      <c r="CH5" s="11"/>
      <c r="CI5" s="11"/>
      <c r="CJ5" s="12"/>
      <c r="CK5" s="4"/>
      <c r="CL5" s="12"/>
      <c r="CM5" s="37"/>
      <c r="CN5" s="10"/>
      <c r="CO5" s="10"/>
      <c r="CP5" s="11"/>
      <c r="CQ5" s="11"/>
      <c r="CR5" s="12"/>
      <c r="CS5" s="4"/>
      <c r="CT5" s="12"/>
      <c r="CU5" s="37"/>
      <c r="CV5" s="10"/>
      <c r="CW5" s="10"/>
      <c r="CX5" s="11"/>
      <c r="CY5" s="11"/>
      <c r="CZ5" s="12"/>
      <c r="DA5" s="4"/>
      <c r="DB5" s="12"/>
      <c r="DC5" s="37"/>
      <c r="DD5" s="10"/>
      <c r="DE5" s="10"/>
      <c r="DF5" s="11"/>
      <c r="DG5" s="11"/>
      <c r="DH5" s="12"/>
      <c r="DI5" s="4"/>
      <c r="DJ5" s="12"/>
      <c r="DK5" s="37"/>
      <c r="DL5" s="10"/>
      <c r="DM5" s="10"/>
      <c r="DN5" s="11"/>
      <c r="DO5" s="11"/>
      <c r="DP5" s="12"/>
      <c r="DQ5" s="4"/>
      <c r="DR5" s="12"/>
      <c r="DS5" s="37"/>
      <c r="DT5" s="10"/>
      <c r="DU5" s="10"/>
      <c r="DV5" s="11"/>
      <c r="DW5" s="11"/>
      <c r="DX5" s="12"/>
      <c r="DY5" s="4"/>
      <c r="DZ5" s="12"/>
      <c r="EA5" s="37"/>
      <c r="EB5" s="10"/>
      <c r="EC5" s="10"/>
      <c r="ED5" s="11"/>
      <c r="EE5" s="11"/>
      <c r="EF5" s="12"/>
      <c r="EG5" s="4"/>
      <c r="EH5" s="12"/>
      <c r="EI5" s="37"/>
      <c r="EJ5" s="10"/>
      <c r="EK5" s="10"/>
      <c r="EL5" s="11"/>
      <c r="EM5" s="11"/>
      <c r="EN5" s="12"/>
      <c r="EO5" s="4"/>
      <c r="EP5" s="12"/>
      <c r="EQ5" s="37"/>
      <c r="ER5" s="10"/>
      <c r="ES5" s="10"/>
      <c r="ET5" s="11"/>
      <c r="EU5" s="11"/>
      <c r="EV5" s="12"/>
      <c r="EW5" s="4"/>
      <c r="EX5" s="12"/>
      <c r="EY5" s="37"/>
      <c r="EZ5" s="10"/>
      <c r="FA5" s="10"/>
      <c r="FB5" s="11"/>
      <c r="FC5" s="11"/>
      <c r="FD5" s="12"/>
      <c r="FE5" s="4"/>
      <c r="FF5" s="12"/>
      <c r="FG5" s="37"/>
      <c r="FH5" s="10"/>
      <c r="FI5" s="10"/>
      <c r="FJ5" s="11"/>
      <c r="FK5" s="11"/>
      <c r="FL5" s="12"/>
      <c r="FM5" s="4"/>
      <c r="FN5" s="12"/>
      <c r="FO5" s="37"/>
      <c r="FP5" s="10"/>
      <c r="FQ5" s="10"/>
      <c r="FR5" s="11"/>
      <c r="FS5" s="11"/>
      <c r="FT5" s="12"/>
      <c r="FU5" s="4"/>
      <c r="FV5" s="12"/>
      <c r="FW5" s="37"/>
      <c r="FX5" s="10"/>
      <c r="FY5" s="10"/>
      <c r="FZ5" s="11"/>
      <c r="GA5" s="11"/>
      <c r="GB5" s="12"/>
      <c r="GC5" s="4"/>
      <c r="GD5" s="12"/>
      <c r="GE5" s="37"/>
      <c r="GF5" s="10"/>
      <c r="GG5" s="10"/>
      <c r="GH5" s="11"/>
      <c r="GI5" s="11"/>
      <c r="GJ5" s="12"/>
      <c r="GK5" s="4"/>
      <c r="GL5" s="12"/>
      <c r="GM5" s="37"/>
      <c r="GN5" s="10"/>
      <c r="GO5" s="10"/>
      <c r="GP5" s="11"/>
      <c r="GQ5" s="11"/>
      <c r="GR5" s="12"/>
      <c r="GS5" s="4"/>
      <c r="GT5" s="12"/>
      <c r="GU5" s="37"/>
      <c r="GV5" s="10"/>
      <c r="GW5" s="10"/>
      <c r="GX5" s="11"/>
      <c r="GY5" s="11"/>
      <c r="GZ5" s="12"/>
      <c r="HA5" s="4"/>
      <c r="HB5" s="12"/>
      <c r="HC5" s="37"/>
      <c r="HD5" s="10"/>
      <c r="HE5" s="10"/>
      <c r="HF5" s="11"/>
      <c r="HG5" s="11"/>
      <c r="HH5" s="12"/>
      <c r="HI5" s="4"/>
      <c r="HJ5" s="12"/>
      <c r="HK5" s="37"/>
      <c r="HL5" s="10"/>
      <c r="HM5" s="10"/>
      <c r="HN5" s="11"/>
      <c r="HO5" s="11"/>
      <c r="HP5" s="12"/>
      <c r="HQ5" s="4"/>
      <c r="HR5" s="12"/>
      <c r="HS5" s="37"/>
      <c r="HT5" s="10"/>
      <c r="HU5" s="10"/>
      <c r="HV5" s="11"/>
      <c r="HW5" s="11"/>
      <c r="HX5" s="12"/>
      <c r="HY5" s="4"/>
      <c r="HZ5" s="12"/>
      <c r="IA5" s="37"/>
      <c r="IB5" s="10"/>
      <c r="IC5" s="10"/>
      <c r="ID5" s="11"/>
      <c r="IE5" s="11"/>
      <c r="IF5" s="12"/>
      <c r="IG5" s="4"/>
      <c r="IH5" s="12"/>
      <c r="II5" s="37"/>
      <c r="IJ5" s="10"/>
      <c r="IK5" s="10"/>
      <c r="IL5" s="11"/>
      <c r="IM5" s="11"/>
      <c r="IN5" s="12"/>
      <c r="IO5" s="4"/>
      <c r="IP5" s="12"/>
      <c r="IQ5" s="37"/>
      <c r="IR5" s="10"/>
      <c r="IS5" s="10"/>
      <c r="IT5" s="11"/>
      <c r="IU5" s="11"/>
      <c r="IV5" s="12"/>
    </row>
    <row r="6" spans="1:256" s="39" customFormat="1" ht="31.5">
      <c r="A6" s="71" t="s">
        <v>4018</v>
      </c>
      <c r="B6" s="72" t="s">
        <v>341</v>
      </c>
      <c r="C6" s="73" t="s">
        <v>340</v>
      </c>
      <c r="D6" s="74" t="s">
        <v>4717</v>
      </c>
      <c r="E6" s="74" t="s">
        <v>342</v>
      </c>
      <c r="F6" s="46">
        <f>H6</f>
        <v>36.251</v>
      </c>
      <c r="G6" s="55" t="s">
        <v>2108</v>
      </c>
      <c r="H6" s="46">
        <v>36.251</v>
      </c>
      <c r="I6" s="46"/>
      <c r="J6" s="46"/>
      <c r="K6" s="75" t="s">
        <v>3492</v>
      </c>
      <c r="L6" s="10"/>
      <c r="M6" s="13"/>
      <c r="N6" s="14"/>
      <c r="O6" s="14"/>
      <c r="P6" s="15"/>
      <c r="Q6" s="6"/>
      <c r="R6" s="15"/>
      <c r="S6" s="37"/>
      <c r="T6" s="10"/>
      <c r="U6" s="13"/>
      <c r="V6" s="14"/>
      <c r="W6" s="14"/>
      <c r="X6" s="15"/>
      <c r="Y6" s="6"/>
      <c r="Z6" s="15"/>
      <c r="AA6" s="37"/>
      <c r="AB6" s="10"/>
      <c r="AC6" s="13"/>
      <c r="AD6" s="14"/>
      <c r="AE6" s="14"/>
      <c r="AF6" s="15"/>
      <c r="AG6" s="6"/>
      <c r="AH6" s="15"/>
      <c r="AI6" s="37"/>
      <c r="AJ6" s="10"/>
      <c r="AK6" s="13"/>
      <c r="AL6" s="14"/>
      <c r="AM6" s="14"/>
      <c r="AN6" s="15"/>
      <c r="AO6" s="6"/>
      <c r="AP6" s="15"/>
      <c r="AQ6" s="37"/>
      <c r="AR6" s="10"/>
      <c r="AS6" s="13"/>
      <c r="AT6" s="14"/>
      <c r="AU6" s="14"/>
      <c r="AV6" s="15"/>
      <c r="AW6" s="6"/>
      <c r="AX6" s="15"/>
      <c r="AY6" s="37"/>
      <c r="AZ6" s="10"/>
      <c r="BA6" s="13"/>
      <c r="BB6" s="14"/>
      <c r="BC6" s="14"/>
      <c r="BD6" s="15"/>
      <c r="BE6" s="6"/>
      <c r="BF6" s="15"/>
      <c r="BG6" s="37"/>
      <c r="BH6" s="10"/>
      <c r="BI6" s="13"/>
      <c r="BJ6" s="14"/>
      <c r="BK6" s="14"/>
      <c r="BL6" s="15"/>
      <c r="BM6" s="6"/>
      <c r="BN6" s="15"/>
      <c r="BO6" s="37"/>
      <c r="BP6" s="10"/>
      <c r="BQ6" s="13"/>
      <c r="BR6" s="14"/>
      <c r="BS6" s="14"/>
      <c r="BT6" s="15"/>
      <c r="BU6" s="6"/>
      <c r="BV6" s="15"/>
      <c r="BW6" s="37"/>
      <c r="BX6" s="10"/>
      <c r="BY6" s="13"/>
      <c r="BZ6" s="14"/>
      <c r="CA6" s="14"/>
      <c r="CB6" s="15"/>
      <c r="CC6" s="6"/>
      <c r="CD6" s="15"/>
      <c r="CE6" s="37"/>
      <c r="CF6" s="10"/>
      <c r="CG6" s="13"/>
      <c r="CH6" s="14"/>
      <c r="CI6" s="14"/>
      <c r="CJ6" s="15"/>
      <c r="CK6" s="6"/>
      <c r="CL6" s="15"/>
      <c r="CM6" s="37"/>
      <c r="CN6" s="10"/>
      <c r="CO6" s="13"/>
      <c r="CP6" s="14"/>
      <c r="CQ6" s="14"/>
      <c r="CR6" s="15"/>
      <c r="CS6" s="6"/>
      <c r="CT6" s="15"/>
      <c r="CU6" s="37"/>
      <c r="CV6" s="10"/>
      <c r="CW6" s="13"/>
      <c r="CX6" s="14"/>
      <c r="CY6" s="14"/>
      <c r="CZ6" s="15"/>
      <c r="DA6" s="6"/>
      <c r="DB6" s="15"/>
      <c r="DC6" s="37"/>
      <c r="DD6" s="10"/>
      <c r="DE6" s="13"/>
      <c r="DF6" s="14"/>
      <c r="DG6" s="14"/>
      <c r="DH6" s="15"/>
      <c r="DI6" s="6"/>
      <c r="DJ6" s="15"/>
      <c r="DK6" s="37"/>
      <c r="DL6" s="10"/>
      <c r="DM6" s="13"/>
      <c r="DN6" s="14"/>
      <c r="DO6" s="14"/>
      <c r="DP6" s="15"/>
      <c r="DQ6" s="6"/>
      <c r="DR6" s="15"/>
      <c r="DS6" s="37"/>
      <c r="DT6" s="10"/>
      <c r="DU6" s="13"/>
      <c r="DV6" s="14"/>
      <c r="DW6" s="14"/>
      <c r="DX6" s="15"/>
      <c r="DY6" s="6"/>
      <c r="DZ6" s="15"/>
      <c r="EA6" s="37"/>
      <c r="EB6" s="10"/>
      <c r="EC6" s="13"/>
      <c r="ED6" s="14"/>
      <c r="EE6" s="14"/>
      <c r="EF6" s="15"/>
      <c r="EG6" s="6"/>
      <c r="EH6" s="15"/>
      <c r="EI6" s="37"/>
      <c r="EJ6" s="10"/>
      <c r="EK6" s="13"/>
      <c r="EL6" s="14"/>
      <c r="EM6" s="14"/>
      <c r="EN6" s="15"/>
      <c r="EO6" s="6"/>
      <c r="EP6" s="15"/>
      <c r="EQ6" s="37"/>
      <c r="ER6" s="10"/>
      <c r="ES6" s="13"/>
      <c r="ET6" s="14"/>
      <c r="EU6" s="14"/>
      <c r="EV6" s="15"/>
      <c r="EW6" s="6"/>
      <c r="EX6" s="15"/>
      <c r="EY6" s="37"/>
      <c r="EZ6" s="10"/>
      <c r="FA6" s="13"/>
      <c r="FB6" s="14"/>
      <c r="FC6" s="14"/>
      <c r="FD6" s="15"/>
      <c r="FE6" s="6"/>
      <c r="FF6" s="15"/>
      <c r="FG6" s="37"/>
      <c r="FH6" s="10"/>
      <c r="FI6" s="13"/>
      <c r="FJ6" s="14"/>
      <c r="FK6" s="14"/>
      <c r="FL6" s="15"/>
      <c r="FM6" s="6"/>
      <c r="FN6" s="15"/>
      <c r="FO6" s="37"/>
      <c r="FP6" s="10"/>
      <c r="FQ6" s="13"/>
      <c r="FR6" s="14"/>
      <c r="FS6" s="14"/>
      <c r="FT6" s="15"/>
      <c r="FU6" s="6"/>
      <c r="FV6" s="15"/>
      <c r="FW6" s="37"/>
      <c r="FX6" s="10"/>
      <c r="FY6" s="13"/>
      <c r="FZ6" s="14"/>
      <c r="GA6" s="14"/>
      <c r="GB6" s="15"/>
      <c r="GC6" s="6"/>
      <c r="GD6" s="15"/>
      <c r="GE6" s="37"/>
      <c r="GF6" s="10"/>
      <c r="GG6" s="13"/>
      <c r="GH6" s="14"/>
      <c r="GI6" s="14"/>
      <c r="GJ6" s="15"/>
      <c r="GK6" s="6"/>
      <c r="GL6" s="15"/>
      <c r="GM6" s="37"/>
      <c r="GN6" s="10"/>
      <c r="GO6" s="13"/>
      <c r="GP6" s="14"/>
      <c r="GQ6" s="14"/>
      <c r="GR6" s="15"/>
      <c r="GS6" s="6"/>
      <c r="GT6" s="15"/>
      <c r="GU6" s="37"/>
      <c r="GV6" s="10"/>
      <c r="GW6" s="13"/>
      <c r="GX6" s="14"/>
      <c r="GY6" s="14"/>
      <c r="GZ6" s="15"/>
      <c r="HA6" s="6"/>
      <c r="HB6" s="15"/>
      <c r="HC6" s="37"/>
      <c r="HD6" s="10"/>
      <c r="HE6" s="13"/>
      <c r="HF6" s="14"/>
      <c r="HG6" s="14"/>
      <c r="HH6" s="15"/>
      <c r="HI6" s="6"/>
      <c r="HJ6" s="15"/>
      <c r="HK6" s="37"/>
      <c r="HL6" s="10"/>
      <c r="HM6" s="13"/>
      <c r="HN6" s="14"/>
      <c r="HO6" s="14"/>
      <c r="HP6" s="15"/>
      <c r="HQ6" s="6"/>
      <c r="HR6" s="15"/>
      <c r="HS6" s="37"/>
      <c r="HT6" s="10"/>
      <c r="HU6" s="13"/>
      <c r="HV6" s="14"/>
      <c r="HW6" s="14"/>
      <c r="HX6" s="15"/>
      <c r="HY6" s="6"/>
      <c r="HZ6" s="15"/>
      <c r="IA6" s="37"/>
      <c r="IB6" s="10"/>
      <c r="IC6" s="13"/>
      <c r="ID6" s="14"/>
      <c r="IE6" s="14"/>
      <c r="IF6" s="15"/>
      <c r="IG6" s="6"/>
      <c r="IH6" s="15"/>
      <c r="II6" s="37"/>
      <c r="IJ6" s="10"/>
      <c r="IK6" s="13"/>
      <c r="IL6" s="14"/>
      <c r="IM6" s="14"/>
      <c r="IN6" s="15"/>
      <c r="IO6" s="6"/>
      <c r="IP6" s="15"/>
      <c r="IQ6" s="37"/>
      <c r="IR6" s="10"/>
      <c r="IS6" s="13"/>
      <c r="IT6" s="14"/>
      <c r="IU6" s="14"/>
      <c r="IV6" s="15"/>
    </row>
    <row r="7" spans="1:256" s="39" customFormat="1" ht="31.5">
      <c r="A7" s="233" t="s">
        <v>4019</v>
      </c>
      <c r="B7" s="230" t="s">
        <v>343</v>
      </c>
      <c r="C7" s="73" t="s">
        <v>2107</v>
      </c>
      <c r="D7" s="74" t="s">
        <v>344</v>
      </c>
      <c r="E7" s="74" t="s">
        <v>345</v>
      </c>
      <c r="F7" s="46">
        <f>F8</f>
        <v>7.735</v>
      </c>
      <c r="G7" s="55" t="s">
        <v>2109</v>
      </c>
      <c r="H7" s="46">
        <v>7.735</v>
      </c>
      <c r="I7" s="46"/>
      <c r="J7" s="46"/>
      <c r="K7" s="197" t="s">
        <v>3492</v>
      </c>
      <c r="L7" s="10"/>
      <c r="M7" s="13"/>
      <c r="N7" s="14"/>
      <c r="O7" s="14"/>
      <c r="P7" s="15"/>
      <c r="Q7" s="6"/>
      <c r="R7" s="15"/>
      <c r="S7" s="37"/>
      <c r="T7" s="10"/>
      <c r="U7" s="13"/>
      <c r="V7" s="14"/>
      <c r="W7" s="14"/>
      <c r="X7" s="15"/>
      <c r="Y7" s="6"/>
      <c r="Z7" s="15"/>
      <c r="AA7" s="37"/>
      <c r="AB7" s="10"/>
      <c r="AC7" s="13"/>
      <c r="AD7" s="14"/>
      <c r="AE7" s="14"/>
      <c r="AF7" s="15"/>
      <c r="AG7" s="6"/>
      <c r="AH7" s="15"/>
      <c r="AI7" s="37"/>
      <c r="AJ7" s="10"/>
      <c r="AK7" s="13"/>
      <c r="AL7" s="14"/>
      <c r="AM7" s="14"/>
      <c r="AN7" s="15"/>
      <c r="AO7" s="6"/>
      <c r="AP7" s="15"/>
      <c r="AQ7" s="37"/>
      <c r="AR7" s="10"/>
      <c r="AS7" s="13"/>
      <c r="AT7" s="14"/>
      <c r="AU7" s="14"/>
      <c r="AV7" s="15"/>
      <c r="AW7" s="6"/>
      <c r="AX7" s="15"/>
      <c r="AY7" s="37"/>
      <c r="AZ7" s="10"/>
      <c r="BA7" s="13"/>
      <c r="BB7" s="14"/>
      <c r="BC7" s="14"/>
      <c r="BD7" s="15"/>
      <c r="BE7" s="6"/>
      <c r="BF7" s="15"/>
      <c r="BG7" s="37"/>
      <c r="BH7" s="10"/>
      <c r="BI7" s="13"/>
      <c r="BJ7" s="14"/>
      <c r="BK7" s="14"/>
      <c r="BL7" s="15"/>
      <c r="BM7" s="6"/>
      <c r="BN7" s="15"/>
      <c r="BO7" s="37"/>
      <c r="BP7" s="10"/>
      <c r="BQ7" s="13"/>
      <c r="BR7" s="14"/>
      <c r="BS7" s="14"/>
      <c r="BT7" s="15"/>
      <c r="BU7" s="6"/>
      <c r="BV7" s="15"/>
      <c r="BW7" s="37"/>
      <c r="BX7" s="10"/>
      <c r="BY7" s="13"/>
      <c r="BZ7" s="14"/>
      <c r="CA7" s="14"/>
      <c r="CB7" s="15"/>
      <c r="CC7" s="6"/>
      <c r="CD7" s="15"/>
      <c r="CE7" s="37"/>
      <c r="CF7" s="10"/>
      <c r="CG7" s="13"/>
      <c r="CH7" s="14"/>
      <c r="CI7" s="14"/>
      <c r="CJ7" s="15"/>
      <c r="CK7" s="6"/>
      <c r="CL7" s="15"/>
      <c r="CM7" s="37"/>
      <c r="CN7" s="10"/>
      <c r="CO7" s="13"/>
      <c r="CP7" s="14"/>
      <c r="CQ7" s="14"/>
      <c r="CR7" s="15"/>
      <c r="CS7" s="6"/>
      <c r="CT7" s="15"/>
      <c r="CU7" s="37"/>
      <c r="CV7" s="10"/>
      <c r="CW7" s="13"/>
      <c r="CX7" s="14"/>
      <c r="CY7" s="14"/>
      <c r="CZ7" s="15"/>
      <c r="DA7" s="6"/>
      <c r="DB7" s="15"/>
      <c r="DC7" s="37"/>
      <c r="DD7" s="10"/>
      <c r="DE7" s="13"/>
      <c r="DF7" s="14"/>
      <c r="DG7" s="14"/>
      <c r="DH7" s="15"/>
      <c r="DI7" s="6"/>
      <c r="DJ7" s="15"/>
      <c r="DK7" s="37"/>
      <c r="DL7" s="10"/>
      <c r="DM7" s="13"/>
      <c r="DN7" s="14"/>
      <c r="DO7" s="14"/>
      <c r="DP7" s="15"/>
      <c r="DQ7" s="6"/>
      <c r="DR7" s="15"/>
      <c r="DS7" s="37"/>
      <c r="DT7" s="10"/>
      <c r="DU7" s="13"/>
      <c r="DV7" s="14"/>
      <c r="DW7" s="14"/>
      <c r="DX7" s="15"/>
      <c r="DY7" s="6"/>
      <c r="DZ7" s="15"/>
      <c r="EA7" s="37"/>
      <c r="EB7" s="10"/>
      <c r="EC7" s="13"/>
      <c r="ED7" s="14"/>
      <c r="EE7" s="14"/>
      <c r="EF7" s="15"/>
      <c r="EG7" s="6"/>
      <c r="EH7" s="15"/>
      <c r="EI7" s="37"/>
      <c r="EJ7" s="10"/>
      <c r="EK7" s="13"/>
      <c r="EL7" s="14"/>
      <c r="EM7" s="14"/>
      <c r="EN7" s="15"/>
      <c r="EO7" s="6"/>
      <c r="EP7" s="15"/>
      <c r="EQ7" s="37"/>
      <c r="ER7" s="10"/>
      <c r="ES7" s="13"/>
      <c r="ET7" s="14"/>
      <c r="EU7" s="14"/>
      <c r="EV7" s="15"/>
      <c r="EW7" s="6"/>
      <c r="EX7" s="15"/>
      <c r="EY7" s="37"/>
      <c r="EZ7" s="10"/>
      <c r="FA7" s="13"/>
      <c r="FB7" s="14"/>
      <c r="FC7" s="14"/>
      <c r="FD7" s="15"/>
      <c r="FE7" s="6"/>
      <c r="FF7" s="15"/>
      <c r="FG7" s="37"/>
      <c r="FH7" s="10"/>
      <c r="FI7" s="13"/>
      <c r="FJ7" s="14"/>
      <c r="FK7" s="14"/>
      <c r="FL7" s="15"/>
      <c r="FM7" s="6"/>
      <c r="FN7" s="15"/>
      <c r="FO7" s="37"/>
      <c r="FP7" s="10"/>
      <c r="FQ7" s="13"/>
      <c r="FR7" s="14"/>
      <c r="FS7" s="14"/>
      <c r="FT7" s="15"/>
      <c r="FU7" s="6"/>
      <c r="FV7" s="15"/>
      <c r="FW7" s="37"/>
      <c r="FX7" s="10"/>
      <c r="FY7" s="13"/>
      <c r="FZ7" s="14"/>
      <c r="GA7" s="14"/>
      <c r="GB7" s="15"/>
      <c r="GC7" s="6"/>
      <c r="GD7" s="15"/>
      <c r="GE7" s="37"/>
      <c r="GF7" s="10"/>
      <c r="GG7" s="13"/>
      <c r="GH7" s="14"/>
      <c r="GI7" s="14"/>
      <c r="GJ7" s="15"/>
      <c r="GK7" s="6"/>
      <c r="GL7" s="15"/>
      <c r="GM7" s="37"/>
      <c r="GN7" s="10"/>
      <c r="GO7" s="13"/>
      <c r="GP7" s="14"/>
      <c r="GQ7" s="14"/>
      <c r="GR7" s="15"/>
      <c r="GS7" s="6"/>
      <c r="GT7" s="15"/>
      <c r="GU7" s="37"/>
      <c r="GV7" s="10"/>
      <c r="GW7" s="13"/>
      <c r="GX7" s="14"/>
      <c r="GY7" s="14"/>
      <c r="GZ7" s="15"/>
      <c r="HA7" s="6"/>
      <c r="HB7" s="15"/>
      <c r="HC7" s="37"/>
      <c r="HD7" s="10"/>
      <c r="HE7" s="13"/>
      <c r="HF7" s="14"/>
      <c r="HG7" s="14"/>
      <c r="HH7" s="15"/>
      <c r="HI7" s="6"/>
      <c r="HJ7" s="15"/>
      <c r="HK7" s="37"/>
      <c r="HL7" s="10"/>
      <c r="HM7" s="13"/>
      <c r="HN7" s="14"/>
      <c r="HO7" s="14"/>
      <c r="HP7" s="15"/>
      <c r="HQ7" s="6"/>
      <c r="HR7" s="15"/>
      <c r="HS7" s="37"/>
      <c r="HT7" s="10"/>
      <c r="HU7" s="13"/>
      <c r="HV7" s="14"/>
      <c r="HW7" s="14"/>
      <c r="HX7" s="15"/>
      <c r="HY7" s="6"/>
      <c r="HZ7" s="15"/>
      <c r="IA7" s="37"/>
      <c r="IB7" s="10"/>
      <c r="IC7" s="13"/>
      <c r="ID7" s="14"/>
      <c r="IE7" s="14"/>
      <c r="IF7" s="15"/>
      <c r="IG7" s="6"/>
      <c r="IH7" s="15"/>
      <c r="II7" s="37"/>
      <c r="IJ7" s="10"/>
      <c r="IK7" s="13"/>
      <c r="IL7" s="14"/>
      <c r="IM7" s="14"/>
      <c r="IN7" s="15"/>
      <c r="IO7" s="6"/>
      <c r="IP7" s="15"/>
      <c r="IQ7" s="37"/>
      <c r="IR7" s="10"/>
      <c r="IS7" s="13"/>
      <c r="IT7" s="14"/>
      <c r="IU7" s="14"/>
      <c r="IV7" s="15"/>
    </row>
    <row r="8" spans="1:256" s="39" customFormat="1" ht="22.5">
      <c r="A8" s="234"/>
      <c r="B8" s="231"/>
      <c r="C8" s="228" t="s">
        <v>340</v>
      </c>
      <c r="D8" s="76" t="s">
        <v>344</v>
      </c>
      <c r="E8" s="76" t="s">
        <v>346</v>
      </c>
      <c r="F8" s="183">
        <v>7.735</v>
      </c>
      <c r="G8" s="190" t="s">
        <v>2109</v>
      </c>
      <c r="H8" s="183">
        <v>7.735</v>
      </c>
      <c r="I8" s="77"/>
      <c r="J8" s="77"/>
      <c r="K8" s="197"/>
      <c r="L8" s="10"/>
      <c r="M8" s="13"/>
      <c r="N8" s="14"/>
      <c r="O8" s="14"/>
      <c r="P8" s="15"/>
      <c r="Q8" s="6"/>
      <c r="R8" s="15"/>
      <c r="S8" s="37"/>
      <c r="T8" s="10"/>
      <c r="U8" s="13"/>
      <c r="V8" s="14"/>
      <c r="W8" s="14"/>
      <c r="X8" s="15"/>
      <c r="Y8" s="6"/>
      <c r="Z8" s="15"/>
      <c r="AA8" s="37"/>
      <c r="AB8" s="10"/>
      <c r="AC8" s="13"/>
      <c r="AD8" s="14"/>
      <c r="AE8" s="14"/>
      <c r="AF8" s="15"/>
      <c r="AG8" s="6"/>
      <c r="AH8" s="15"/>
      <c r="AI8" s="37"/>
      <c r="AJ8" s="10"/>
      <c r="AK8" s="13"/>
      <c r="AL8" s="14"/>
      <c r="AM8" s="14"/>
      <c r="AN8" s="15"/>
      <c r="AO8" s="6"/>
      <c r="AP8" s="15"/>
      <c r="AQ8" s="37"/>
      <c r="AR8" s="10"/>
      <c r="AS8" s="13"/>
      <c r="AT8" s="14"/>
      <c r="AU8" s="14"/>
      <c r="AV8" s="15"/>
      <c r="AW8" s="6"/>
      <c r="AX8" s="15"/>
      <c r="AY8" s="37"/>
      <c r="AZ8" s="10"/>
      <c r="BA8" s="13"/>
      <c r="BB8" s="14"/>
      <c r="BC8" s="14"/>
      <c r="BD8" s="15"/>
      <c r="BE8" s="6"/>
      <c r="BF8" s="15"/>
      <c r="BG8" s="37"/>
      <c r="BH8" s="10"/>
      <c r="BI8" s="13"/>
      <c r="BJ8" s="14"/>
      <c r="BK8" s="14"/>
      <c r="BL8" s="15"/>
      <c r="BM8" s="6"/>
      <c r="BN8" s="15"/>
      <c r="BO8" s="37"/>
      <c r="BP8" s="10"/>
      <c r="BQ8" s="13"/>
      <c r="BR8" s="14"/>
      <c r="BS8" s="14"/>
      <c r="BT8" s="15"/>
      <c r="BU8" s="6"/>
      <c r="BV8" s="15"/>
      <c r="BW8" s="37"/>
      <c r="BX8" s="10"/>
      <c r="BY8" s="13"/>
      <c r="BZ8" s="14"/>
      <c r="CA8" s="14"/>
      <c r="CB8" s="15"/>
      <c r="CC8" s="6"/>
      <c r="CD8" s="15"/>
      <c r="CE8" s="37"/>
      <c r="CF8" s="10"/>
      <c r="CG8" s="13"/>
      <c r="CH8" s="14"/>
      <c r="CI8" s="14"/>
      <c r="CJ8" s="15"/>
      <c r="CK8" s="6"/>
      <c r="CL8" s="15"/>
      <c r="CM8" s="37"/>
      <c r="CN8" s="10"/>
      <c r="CO8" s="13"/>
      <c r="CP8" s="14"/>
      <c r="CQ8" s="14"/>
      <c r="CR8" s="15"/>
      <c r="CS8" s="6"/>
      <c r="CT8" s="15"/>
      <c r="CU8" s="37"/>
      <c r="CV8" s="10"/>
      <c r="CW8" s="13"/>
      <c r="CX8" s="14"/>
      <c r="CY8" s="14"/>
      <c r="CZ8" s="15"/>
      <c r="DA8" s="6"/>
      <c r="DB8" s="15"/>
      <c r="DC8" s="37"/>
      <c r="DD8" s="10"/>
      <c r="DE8" s="13"/>
      <c r="DF8" s="14"/>
      <c r="DG8" s="14"/>
      <c r="DH8" s="15"/>
      <c r="DI8" s="6"/>
      <c r="DJ8" s="15"/>
      <c r="DK8" s="37"/>
      <c r="DL8" s="10"/>
      <c r="DM8" s="13"/>
      <c r="DN8" s="14"/>
      <c r="DO8" s="14"/>
      <c r="DP8" s="15"/>
      <c r="DQ8" s="6"/>
      <c r="DR8" s="15"/>
      <c r="DS8" s="37"/>
      <c r="DT8" s="10"/>
      <c r="DU8" s="13"/>
      <c r="DV8" s="14"/>
      <c r="DW8" s="14"/>
      <c r="DX8" s="15"/>
      <c r="DY8" s="6"/>
      <c r="DZ8" s="15"/>
      <c r="EA8" s="37"/>
      <c r="EB8" s="10"/>
      <c r="EC8" s="13"/>
      <c r="ED8" s="14"/>
      <c r="EE8" s="14"/>
      <c r="EF8" s="15"/>
      <c r="EG8" s="6"/>
      <c r="EH8" s="15"/>
      <c r="EI8" s="37"/>
      <c r="EJ8" s="10"/>
      <c r="EK8" s="13"/>
      <c r="EL8" s="14"/>
      <c r="EM8" s="14"/>
      <c r="EN8" s="15"/>
      <c r="EO8" s="6"/>
      <c r="EP8" s="15"/>
      <c r="EQ8" s="37"/>
      <c r="ER8" s="10"/>
      <c r="ES8" s="13"/>
      <c r="ET8" s="14"/>
      <c r="EU8" s="14"/>
      <c r="EV8" s="15"/>
      <c r="EW8" s="6"/>
      <c r="EX8" s="15"/>
      <c r="EY8" s="37"/>
      <c r="EZ8" s="10"/>
      <c r="FA8" s="13"/>
      <c r="FB8" s="14"/>
      <c r="FC8" s="14"/>
      <c r="FD8" s="15"/>
      <c r="FE8" s="6"/>
      <c r="FF8" s="15"/>
      <c r="FG8" s="37"/>
      <c r="FH8" s="10"/>
      <c r="FI8" s="13"/>
      <c r="FJ8" s="14"/>
      <c r="FK8" s="14"/>
      <c r="FL8" s="15"/>
      <c r="FM8" s="6"/>
      <c r="FN8" s="15"/>
      <c r="FO8" s="37"/>
      <c r="FP8" s="10"/>
      <c r="FQ8" s="13"/>
      <c r="FR8" s="14"/>
      <c r="FS8" s="14"/>
      <c r="FT8" s="15"/>
      <c r="FU8" s="6"/>
      <c r="FV8" s="15"/>
      <c r="FW8" s="37"/>
      <c r="FX8" s="10"/>
      <c r="FY8" s="13"/>
      <c r="FZ8" s="14"/>
      <c r="GA8" s="14"/>
      <c r="GB8" s="15"/>
      <c r="GC8" s="6"/>
      <c r="GD8" s="15"/>
      <c r="GE8" s="37"/>
      <c r="GF8" s="10"/>
      <c r="GG8" s="13"/>
      <c r="GH8" s="14"/>
      <c r="GI8" s="14"/>
      <c r="GJ8" s="15"/>
      <c r="GK8" s="6"/>
      <c r="GL8" s="15"/>
      <c r="GM8" s="37"/>
      <c r="GN8" s="10"/>
      <c r="GO8" s="13"/>
      <c r="GP8" s="14"/>
      <c r="GQ8" s="14"/>
      <c r="GR8" s="15"/>
      <c r="GS8" s="6"/>
      <c r="GT8" s="15"/>
      <c r="GU8" s="37"/>
      <c r="GV8" s="10"/>
      <c r="GW8" s="13"/>
      <c r="GX8" s="14"/>
      <c r="GY8" s="14"/>
      <c r="GZ8" s="15"/>
      <c r="HA8" s="6"/>
      <c r="HB8" s="15"/>
      <c r="HC8" s="37"/>
      <c r="HD8" s="10"/>
      <c r="HE8" s="13"/>
      <c r="HF8" s="14"/>
      <c r="HG8" s="14"/>
      <c r="HH8" s="15"/>
      <c r="HI8" s="6"/>
      <c r="HJ8" s="15"/>
      <c r="HK8" s="37"/>
      <c r="HL8" s="10"/>
      <c r="HM8" s="13"/>
      <c r="HN8" s="14"/>
      <c r="HO8" s="14"/>
      <c r="HP8" s="15"/>
      <c r="HQ8" s="6"/>
      <c r="HR8" s="15"/>
      <c r="HS8" s="37"/>
      <c r="HT8" s="10"/>
      <c r="HU8" s="13"/>
      <c r="HV8" s="14"/>
      <c r="HW8" s="14"/>
      <c r="HX8" s="15"/>
      <c r="HY8" s="6"/>
      <c r="HZ8" s="15"/>
      <c r="IA8" s="37"/>
      <c r="IB8" s="10"/>
      <c r="IC8" s="13"/>
      <c r="ID8" s="14"/>
      <c r="IE8" s="14"/>
      <c r="IF8" s="15"/>
      <c r="IG8" s="6"/>
      <c r="IH8" s="15"/>
      <c r="II8" s="37"/>
      <c r="IJ8" s="10"/>
      <c r="IK8" s="13"/>
      <c r="IL8" s="14"/>
      <c r="IM8" s="14"/>
      <c r="IN8" s="15"/>
      <c r="IO8" s="6"/>
      <c r="IP8" s="15"/>
      <c r="IQ8" s="37"/>
      <c r="IR8" s="10"/>
      <c r="IS8" s="13"/>
      <c r="IT8" s="14"/>
      <c r="IU8" s="14"/>
      <c r="IV8" s="15"/>
    </row>
    <row r="9" spans="1:256" s="39" customFormat="1" ht="22.5">
      <c r="A9" s="235"/>
      <c r="B9" s="232"/>
      <c r="C9" s="229"/>
      <c r="D9" s="76" t="s">
        <v>347</v>
      </c>
      <c r="E9" s="76" t="s">
        <v>345</v>
      </c>
      <c r="F9" s="184"/>
      <c r="G9" s="190"/>
      <c r="H9" s="183"/>
      <c r="I9" s="77"/>
      <c r="J9" s="77"/>
      <c r="K9" s="197"/>
      <c r="L9" s="10"/>
      <c r="M9" s="10"/>
      <c r="N9" s="11"/>
      <c r="O9" s="11"/>
      <c r="P9" s="12"/>
      <c r="Q9" s="4"/>
      <c r="R9" s="12"/>
      <c r="S9" s="37"/>
      <c r="T9" s="10"/>
      <c r="U9" s="10"/>
      <c r="V9" s="11"/>
      <c r="W9" s="11"/>
      <c r="X9" s="12"/>
      <c r="Y9" s="4"/>
      <c r="Z9" s="12"/>
      <c r="AA9" s="37"/>
      <c r="AB9" s="10"/>
      <c r="AC9" s="10"/>
      <c r="AD9" s="11"/>
      <c r="AE9" s="11"/>
      <c r="AF9" s="12"/>
      <c r="AG9" s="4"/>
      <c r="AH9" s="12"/>
      <c r="AI9" s="37"/>
      <c r="AJ9" s="10"/>
      <c r="AK9" s="10"/>
      <c r="AL9" s="11"/>
      <c r="AM9" s="11"/>
      <c r="AN9" s="12"/>
      <c r="AO9" s="4"/>
      <c r="AP9" s="12"/>
      <c r="AQ9" s="37"/>
      <c r="AR9" s="10"/>
      <c r="AS9" s="10"/>
      <c r="AT9" s="11"/>
      <c r="AU9" s="11"/>
      <c r="AV9" s="12"/>
      <c r="AW9" s="4"/>
      <c r="AX9" s="12"/>
      <c r="AY9" s="37"/>
      <c r="AZ9" s="10"/>
      <c r="BA9" s="10"/>
      <c r="BB9" s="11"/>
      <c r="BC9" s="11"/>
      <c r="BD9" s="12"/>
      <c r="BE9" s="4"/>
      <c r="BF9" s="12"/>
      <c r="BG9" s="37"/>
      <c r="BH9" s="10"/>
      <c r="BI9" s="10"/>
      <c r="BJ9" s="11"/>
      <c r="BK9" s="11"/>
      <c r="BL9" s="12"/>
      <c r="BM9" s="4"/>
      <c r="BN9" s="12"/>
      <c r="BO9" s="37"/>
      <c r="BP9" s="10"/>
      <c r="BQ9" s="10"/>
      <c r="BR9" s="11"/>
      <c r="BS9" s="11"/>
      <c r="BT9" s="12"/>
      <c r="BU9" s="4"/>
      <c r="BV9" s="12"/>
      <c r="BW9" s="37"/>
      <c r="BX9" s="10"/>
      <c r="BY9" s="10"/>
      <c r="BZ9" s="11"/>
      <c r="CA9" s="11"/>
      <c r="CB9" s="12"/>
      <c r="CC9" s="4"/>
      <c r="CD9" s="12"/>
      <c r="CE9" s="37"/>
      <c r="CF9" s="10"/>
      <c r="CG9" s="10"/>
      <c r="CH9" s="11"/>
      <c r="CI9" s="11"/>
      <c r="CJ9" s="12"/>
      <c r="CK9" s="4"/>
      <c r="CL9" s="12"/>
      <c r="CM9" s="37"/>
      <c r="CN9" s="10"/>
      <c r="CO9" s="10"/>
      <c r="CP9" s="11"/>
      <c r="CQ9" s="11"/>
      <c r="CR9" s="12"/>
      <c r="CS9" s="4"/>
      <c r="CT9" s="12"/>
      <c r="CU9" s="37"/>
      <c r="CV9" s="10"/>
      <c r="CW9" s="10"/>
      <c r="CX9" s="11"/>
      <c r="CY9" s="11"/>
      <c r="CZ9" s="12"/>
      <c r="DA9" s="4"/>
      <c r="DB9" s="12"/>
      <c r="DC9" s="37"/>
      <c r="DD9" s="10"/>
      <c r="DE9" s="10"/>
      <c r="DF9" s="11"/>
      <c r="DG9" s="11"/>
      <c r="DH9" s="12"/>
      <c r="DI9" s="4"/>
      <c r="DJ9" s="12"/>
      <c r="DK9" s="37"/>
      <c r="DL9" s="10"/>
      <c r="DM9" s="10"/>
      <c r="DN9" s="11"/>
      <c r="DO9" s="11"/>
      <c r="DP9" s="12"/>
      <c r="DQ9" s="4"/>
      <c r="DR9" s="12"/>
      <c r="DS9" s="37"/>
      <c r="DT9" s="10"/>
      <c r="DU9" s="10"/>
      <c r="DV9" s="11"/>
      <c r="DW9" s="11"/>
      <c r="DX9" s="12"/>
      <c r="DY9" s="4"/>
      <c r="DZ9" s="12"/>
      <c r="EA9" s="37"/>
      <c r="EB9" s="10"/>
      <c r="EC9" s="10"/>
      <c r="ED9" s="11"/>
      <c r="EE9" s="11"/>
      <c r="EF9" s="12"/>
      <c r="EG9" s="4"/>
      <c r="EH9" s="12"/>
      <c r="EI9" s="37"/>
      <c r="EJ9" s="10"/>
      <c r="EK9" s="10"/>
      <c r="EL9" s="11"/>
      <c r="EM9" s="11"/>
      <c r="EN9" s="12"/>
      <c r="EO9" s="4"/>
      <c r="EP9" s="12"/>
      <c r="EQ9" s="37"/>
      <c r="ER9" s="10"/>
      <c r="ES9" s="10"/>
      <c r="ET9" s="11"/>
      <c r="EU9" s="11"/>
      <c r="EV9" s="12"/>
      <c r="EW9" s="4"/>
      <c r="EX9" s="12"/>
      <c r="EY9" s="37"/>
      <c r="EZ9" s="10"/>
      <c r="FA9" s="10"/>
      <c r="FB9" s="11"/>
      <c r="FC9" s="11"/>
      <c r="FD9" s="12"/>
      <c r="FE9" s="4"/>
      <c r="FF9" s="12"/>
      <c r="FG9" s="37"/>
      <c r="FH9" s="10"/>
      <c r="FI9" s="10"/>
      <c r="FJ9" s="11"/>
      <c r="FK9" s="11"/>
      <c r="FL9" s="12"/>
      <c r="FM9" s="4"/>
      <c r="FN9" s="12"/>
      <c r="FO9" s="37"/>
      <c r="FP9" s="10"/>
      <c r="FQ9" s="10"/>
      <c r="FR9" s="11"/>
      <c r="FS9" s="11"/>
      <c r="FT9" s="12"/>
      <c r="FU9" s="4"/>
      <c r="FV9" s="12"/>
      <c r="FW9" s="37"/>
      <c r="FX9" s="10"/>
      <c r="FY9" s="10"/>
      <c r="FZ9" s="11"/>
      <c r="GA9" s="11"/>
      <c r="GB9" s="12"/>
      <c r="GC9" s="4"/>
      <c r="GD9" s="12"/>
      <c r="GE9" s="37"/>
      <c r="GF9" s="10"/>
      <c r="GG9" s="10"/>
      <c r="GH9" s="11"/>
      <c r="GI9" s="11"/>
      <c r="GJ9" s="12"/>
      <c r="GK9" s="4"/>
      <c r="GL9" s="12"/>
      <c r="GM9" s="37"/>
      <c r="GN9" s="10"/>
      <c r="GO9" s="10"/>
      <c r="GP9" s="11"/>
      <c r="GQ9" s="11"/>
      <c r="GR9" s="12"/>
      <c r="GS9" s="4"/>
      <c r="GT9" s="12"/>
      <c r="GU9" s="37"/>
      <c r="GV9" s="10"/>
      <c r="GW9" s="10"/>
      <c r="GX9" s="11"/>
      <c r="GY9" s="11"/>
      <c r="GZ9" s="12"/>
      <c r="HA9" s="4"/>
      <c r="HB9" s="12"/>
      <c r="HC9" s="37"/>
      <c r="HD9" s="10"/>
      <c r="HE9" s="10"/>
      <c r="HF9" s="11"/>
      <c r="HG9" s="11"/>
      <c r="HH9" s="12"/>
      <c r="HI9" s="4"/>
      <c r="HJ9" s="12"/>
      <c r="HK9" s="37"/>
      <c r="HL9" s="10"/>
      <c r="HM9" s="10"/>
      <c r="HN9" s="11"/>
      <c r="HO9" s="11"/>
      <c r="HP9" s="12"/>
      <c r="HQ9" s="4"/>
      <c r="HR9" s="12"/>
      <c r="HS9" s="37"/>
      <c r="HT9" s="10"/>
      <c r="HU9" s="10"/>
      <c r="HV9" s="11"/>
      <c r="HW9" s="11"/>
      <c r="HX9" s="12"/>
      <c r="HY9" s="4"/>
      <c r="HZ9" s="12"/>
      <c r="IA9" s="37"/>
      <c r="IB9" s="10"/>
      <c r="IC9" s="10"/>
      <c r="ID9" s="11"/>
      <c r="IE9" s="11"/>
      <c r="IF9" s="12"/>
      <c r="IG9" s="4"/>
      <c r="IH9" s="12"/>
      <c r="II9" s="37"/>
      <c r="IJ9" s="10"/>
      <c r="IK9" s="10"/>
      <c r="IL9" s="11"/>
      <c r="IM9" s="11"/>
      <c r="IN9" s="12"/>
      <c r="IO9" s="4"/>
      <c r="IP9" s="12"/>
      <c r="IQ9" s="37"/>
      <c r="IR9" s="10"/>
      <c r="IS9" s="10"/>
      <c r="IT9" s="11"/>
      <c r="IU9" s="11"/>
      <c r="IV9" s="12"/>
    </row>
    <row r="10" spans="1:256" s="39" customFormat="1" ht="31.5">
      <c r="A10" s="80" t="s">
        <v>4020</v>
      </c>
      <c r="B10" s="73" t="s">
        <v>348</v>
      </c>
      <c r="C10" s="73" t="s">
        <v>340</v>
      </c>
      <c r="D10" s="74" t="s">
        <v>4718</v>
      </c>
      <c r="E10" s="74" t="s">
        <v>349</v>
      </c>
      <c r="F10" s="46">
        <v>2.468</v>
      </c>
      <c r="G10" s="55" t="s">
        <v>2108</v>
      </c>
      <c r="H10" s="46">
        <f>F10</f>
        <v>2.468</v>
      </c>
      <c r="I10" s="46"/>
      <c r="J10" s="46"/>
      <c r="K10" s="75" t="s">
        <v>3492</v>
      </c>
      <c r="L10" s="10"/>
      <c r="M10" s="13"/>
      <c r="N10" s="14"/>
      <c r="O10" s="14"/>
      <c r="P10" s="15"/>
      <c r="Q10" s="6"/>
      <c r="R10" s="15"/>
      <c r="S10" s="37"/>
      <c r="T10" s="10"/>
      <c r="U10" s="13"/>
      <c r="V10" s="14"/>
      <c r="W10" s="14"/>
      <c r="X10" s="15"/>
      <c r="Y10" s="6"/>
      <c r="Z10" s="15"/>
      <c r="AA10" s="37"/>
      <c r="AB10" s="10"/>
      <c r="AC10" s="13"/>
      <c r="AD10" s="14"/>
      <c r="AE10" s="14"/>
      <c r="AF10" s="15"/>
      <c r="AG10" s="6"/>
      <c r="AH10" s="15"/>
      <c r="AI10" s="37"/>
      <c r="AJ10" s="10"/>
      <c r="AK10" s="13"/>
      <c r="AL10" s="14"/>
      <c r="AM10" s="14"/>
      <c r="AN10" s="15"/>
      <c r="AO10" s="6"/>
      <c r="AP10" s="15"/>
      <c r="AQ10" s="37"/>
      <c r="AR10" s="10"/>
      <c r="AS10" s="13"/>
      <c r="AT10" s="14"/>
      <c r="AU10" s="14"/>
      <c r="AV10" s="15"/>
      <c r="AW10" s="6"/>
      <c r="AX10" s="15"/>
      <c r="AY10" s="37"/>
      <c r="AZ10" s="10"/>
      <c r="BA10" s="13"/>
      <c r="BB10" s="14"/>
      <c r="BC10" s="14"/>
      <c r="BD10" s="15"/>
      <c r="BE10" s="6"/>
      <c r="BF10" s="15"/>
      <c r="BG10" s="37"/>
      <c r="BH10" s="10"/>
      <c r="BI10" s="13"/>
      <c r="BJ10" s="14"/>
      <c r="BK10" s="14"/>
      <c r="BL10" s="15"/>
      <c r="BM10" s="6"/>
      <c r="BN10" s="15"/>
      <c r="BO10" s="37"/>
      <c r="BP10" s="10"/>
      <c r="BQ10" s="13"/>
      <c r="BR10" s="14"/>
      <c r="BS10" s="14"/>
      <c r="BT10" s="15"/>
      <c r="BU10" s="6"/>
      <c r="BV10" s="15"/>
      <c r="BW10" s="37"/>
      <c r="BX10" s="10"/>
      <c r="BY10" s="13"/>
      <c r="BZ10" s="14"/>
      <c r="CA10" s="14"/>
      <c r="CB10" s="15"/>
      <c r="CC10" s="6"/>
      <c r="CD10" s="15"/>
      <c r="CE10" s="37"/>
      <c r="CF10" s="10"/>
      <c r="CG10" s="13"/>
      <c r="CH10" s="14"/>
      <c r="CI10" s="14"/>
      <c r="CJ10" s="15"/>
      <c r="CK10" s="6"/>
      <c r="CL10" s="15"/>
      <c r="CM10" s="37"/>
      <c r="CN10" s="10"/>
      <c r="CO10" s="13"/>
      <c r="CP10" s="14"/>
      <c r="CQ10" s="14"/>
      <c r="CR10" s="15"/>
      <c r="CS10" s="6"/>
      <c r="CT10" s="15"/>
      <c r="CU10" s="37"/>
      <c r="CV10" s="10"/>
      <c r="CW10" s="13"/>
      <c r="CX10" s="14"/>
      <c r="CY10" s="14"/>
      <c r="CZ10" s="15"/>
      <c r="DA10" s="6"/>
      <c r="DB10" s="15"/>
      <c r="DC10" s="37"/>
      <c r="DD10" s="10"/>
      <c r="DE10" s="13"/>
      <c r="DF10" s="14"/>
      <c r="DG10" s="14"/>
      <c r="DH10" s="15"/>
      <c r="DI10" s="6"/>
      <c r="DJ10" s="15"/>
      <c r="DK10" s="37"/>
      <c r="DL10" s="10"/>
      <c r="DM10" s="13"/>
      <c r="DN10" s="14"/>
      <c r="DO10" s="14"/>
      <c r="DP10" s="15"/>
      <c r="DQ10" s="6"/>
      <c r="DR10" s="15"/>
      <c r="DS10" s="37"/>
      <c r="DT10" s="10"/>
      <c r="DU10" s="13"/>
      <c r="DV10" s="14"/>
      <c r="DW10" s="14"/>
      <c r="DX10" s="15"/>
      <c r="DY10" s="6"/>
      <c r="DZ10" s="15"/>
      <c r="EA10" s="37"/>
      <c r="EB10" s="10"/>
      <c r="EC10" s="13"/>
      <c r="ED10" s="14"/>
      <c r="EE10" s="14"/>
      <c r="EF10" s="15"/>
      <c r="EG10" s="6"/>
      <c r="EH10" s="15"/>
      <c r="EI10" s="37"/>
      <c r="EJ10" s="10"/>
      <c r="EK10" s="13"/>
      <c r="EL10" s="14"/>
      <c r="EM10" s="14"/>
      <c r="EN10" s="15"/>
      <c r="EO10" s="6"/>
      <c r="EP10" s="15"/>
      <c r="EQ10" s="37"/>
      <c r="ER10" s="10"/>
      <c r="ES10" s="13"/>
      <c r="ET10" s="14"/>
      <c r="EU10" s="14"/>
      <c r="EV10" s="15"/>
      <c r="EW10" s="6"/>
      <c r="EX10" s="15"/>
      <c r="EY10" s="37"/>
      <c r="EZ10" s="10"/>
      <c r="FA10" s="13"/>
      <c r="FB10" s="14"/>
      <c r="FC10" s="14"/>
      <c r="FD10" s="15"/>
      <c r="FE10" s="6"/>
      <c r="FF10" s="15"/>
      <c r="FG10" s="37"/>
      <c r="FH10" s="10"/>
      <c r="FI10" s="13"/>
      <c r="FJ10" s="14"/>
      <c r="FK10" s="14"/>
      <c r="FL10" s="15"/>
      <c r="FM10" s="6"/>
      <c r="FN10" s="15"/>
      <c r="FO10" s="37"/>
      <c r="FP10" s="10"/>
      <c r="FQ10" s="13"/>
      <c r="FR10" s="14"/>
      <c r="FS10" s="14"/>
      <c r="FT10" s="15"/>
      <c r="FU10" s="6"/>
      <c r="FV10" s="15"/>
      <c r="FW10" s="37"/>
      <c r="FX10" s="10"/>
      <c r="FY10" s="13"/>
      <c r="FZ10" s="14"/>
      <c r="GA10" s="14"/>
      <c r="GB10" s="15"/>
      <c r="GC10" s="6"/>
      <c r="GD10" s="15"/>
      <c r="GE10" s="37"/>
      <c r="GF10" s="10"/>
      <c r="GG10" s="13"/>
      <c r="GH10" s="14"/>
      <c r="GI10" s="14"/>
      <c r="GJ10" s="15"/>
      <c r="GK10" s="6"/>
      <c r="GL10" s="15"/>
      <c r="GM10" s="37"/>
      <c r="GN10" s="10"/>
      <c r="GO10" s="13"/>
      <c r="GP10" s="14"/>
      <c r="GQ10" s="14"/>
      <c r="GR10" s="15"/>
      <c r="GS10" s="6"/>
      <c r="GT10" s="15"/>
      <c r="GU10" s="37"/>
      <c r="GV10" s="10"/>
      <c r="GW10" s="13"/>
      <c r="GX10" s="14"/>
      <c r="GY10" s="14"/>
      <c r="GZ10" s="15"/>
      <c r="HA10" s="6"/>
      <c r="HB10" s="15"/>
      <c r="HC10" s="37"/>
      <c r="HD10" s="10"/>
      <c r="HE10" s="13"/>
      <c r="HF10" s="14"/>
      <c r="HG10" s="14"/>
      <c r="HH10" s="15"/>
      <c r="HI10" s="6"/>
      <c r="HJ10" s="15"/>
      <c r="HK10" s="37"/>
      <c r="HL10" s="10"/>
      <c r="HM10" s="13"/>
      <c r="HN10" s="14"/>
      <c r="HO10" s="14"/>
      <c r="HP10" s="15"/>
      <c r="HQ10" s="6"/>
      <c r="HR10" s="15"/>
      <c r="HS10" s="37"/>
      <c r="HT10" s="10"/>
      <c r="HU10" s="13"/>
      <c r="HV10" s="14"/>
      <c r="HW10" s="14"/>
      <c r="HX10" s="15"/>
      <c r="HY10" s="6"/>
      <c r="HZ10" s="15"/>
      <c r="IA10" s="37"/>
      <c r="IB10" s="10"/>
      <c r="IC10" s="13"/>
      <c r="ID10" s="14"/>
      <c r="IE10" s="14"/>
      <c r="IF10" s="15"/>
      <c r="IG10" s="6"/>
      <c r="IH10" s="15"/>
      <c r="II10" s="37"/>
      <c r="IJ10" s="10"/>
      <c r="IK10" s="13"/>
      <c r="IL10" s="14"/>
      <c r="IM10" s="14"/>
      <c r="IN10" s="15"/>
      <c r="IO10" s="6"/>
      <c r="IP10" s="15"/>
      <c r="IQ10" s="37"/>
      <c r="IR10" s="10"/>
      <c r="IS10" s="13"/>
      <c r="IT10" s="14"/>
      <c r="IU10" s="14"/>
      <c r="IV10" s="15"/>
    </row>
    <row r="11" spans="1:256" s="39" customFormat="1" ht="31.5">
      <c r="A11" s="80" t="s">
        <v>4021</v>
      </c>
      <c r="B11" s="73" t="s">
        <v>350</v>
      </c>
      <c r="C11" s="73" t="s">
        <v>340</v>
      </c>
      <c r="D11" s="74" t="s">
        <v>351</v>
      </c>
      <c r="E11" s="74" t="s">
        <v>352</v>
      </c>
      <c r="F11" s="46">
        <v>1.166</v>
      </c>
      <c r="G11" s="55" t="s">
        <v>2108</v>
      </c>
      <c r="H11" s="46">
        <f>F11</f>
        <v>1.166</v>
      </c>
      <c r="I11" s="46"/>
      <c r="J11" s="46"/>
      <c r="K11" s="48" t="s">
        <v>3492</v>
      </c>
      <c r="L11" s="45"/>
      <c r="M11" s="13"/>
      <c r="N11" s="14"/>
      <c r="O11" s="14"/>
      <c r="P11" s="15"/>
      <c r="Q11" s="6"/>
      <c r="R11" s="15"/>
      <c r="S11" s="37"/>
      <c r="T11" s="10"/>
      <c r="U11" s="13"/>
      <c r="V11" s="14"/>
      <c r="W11" s="14"/>
      <c r="X11" s="15"/>
      <c r="Y11" s="6"/>
      <c r="Z11" s="15"/>
      <c r="AA11" s="37"/>
      <c r="AB11" s="10"/>
      <c r="AC11" s="13"/>
      <c r="AD11" s="14"/>
      <c r="AE11" s="14"/>
      <c r="AF11" s="15"/>
      <c r="AG11" s="6"/>
      <c r="AH11" s="15"/>
      <c r="AI11" s="37"/>
      <c r="AJ11" s="10"/>
      <c r="AK11" s="13"/>
      <c r="AL11" s="14"/>
      <c r="AM11" s="14"/>
      <c r="AN11" s="15"/>
      <c r="AO11" s="6"/>
      <c r="AP11" s="15"/>
      <c r="AQ11" s="37"/>
      <c r="AR11" s="10"/>
      <c r="AS11" s="13"/>
      <c r="AT11" s="14"/>
      <c r="AU11" s="14"/>
      <c r="AV11" s="15"/>
      <c r="AW11" s="6"/>
      <c r="AX11" s="15"/>
      <c r="AY11" s="37"/>
      <c r="AZ11" s="10"/>
      <c r="BA11" s="13"/>
      <c r="BB11" s="14"/>
      <c r="BC11" s="14"/>
      <c r="BD11" s="15"/>
      <c r="BE11" s="6"/>
      <c r="BF11" s="15"/>
      <c r="BG11" s="37"/>
      <c r="BH11" s="10"/>
      <c r="BI11" s="13"/>
      <c r="BJ11" s="14"/>
      <c r="BK11" s="14"/>
      <c r="BL11" s="15"/>
      <c r="BM11" s="6"/>
      <c r="BN11" s="15"/>
      <c r="BO11" s="37"/>
      <c r="BP11" s="10"/>
      <c r="BQ11" s="13"/>
      <c r="BR11" s="14"/>
      <c r="BS11" s="14"/>
      <c r="BT11" s="15"/>
      <c r="BU11" s="6"/>
      <c r="BV11" s="15"/>
      <c r="BW11" s="37"/>
      <c r="BX11" s="10"/>
      <c r="BY11" s="13"/>
      <c r="BZ11" s="14"/>
      <c r="CA11" s="14"/>
      <c r="CB11" s="15"/>
      <c r="CC11" s="6"/>
      <c r="CD11" s="15"/>
      <c r="CE11" s="37"/>
      <c r="CF11" s="10"/>
      <c r="CG11" s="13"/>
      <c r="CH11" s="14"/>
      <c r="CI11" s="14"/>
      <c r="CJ11" s="15"/>
      <c r="CK11" s="6"/>
      <c r="CL11" s="15"/>
      <c r="CM11" s="37"/>
      <c r="CN11" s="10"/>
      <c r="CO11" s="13"/>
      <c r="CP11" s="14"/>
      <c r="CQ11" s="14"/>
      <c r="CR11" s="15"/>
      <c r="CS11" s="6"/>
      <c r="CT11" s="15"/>
      <c r="CU11" s="37"/>
      <c r="CV11" s="10"/>
      <c r="CW11" s="13"/>
      <c r="CX11" s="14"/>
      <c r="CY11" s="14"/>
      <c r="CZ11" s="15"/>
      <c r="DA11" s="6"/>
      <c r="DB11" s="15"/>
      <c r="DC11" s="37"/>
      <c r="DD11" s="10"/>
      <c r="DE11" s="13"/>
      <c r="DF11" s="14"/>
      <c r="DG11" s="14"/>
      <c r="DH11" s="15"/>
      <c r="DI11" s="6"/>
      <c r="DJ11" s="15"/>
      <c r="DK11" s="37"/>
      <c r="DL11" s="10"/>
      <c r="DM11" s="13"/>
      <c r="DN11" s="14"/>
      <c r="DO11" s="14"/>
      <c r="DP11" s="15"/>
      <c r="DQ11" s="6"/>
      <c r="DR11" s="15"/>
      <c r="DS11" s="37"/>
      <c r="DT11" s="10"/>
      <c r="DU11" s="13"/>
      <c r="DV11" s="14"/>
      <c r="DW11" s="14"/>
      <c r="DX11" s="15"/>
      <c r="DY11" s="6"/>
      <c r="DZ11" s="15"/>
      <c r="EA11" s="37"/>
      <c r="EB11" s="10"/>
      <c r="EC11" s="13"/>
      <c r="ED11" s="14"/>
      <c r="EE11" s="14"/>
      <c r="EF11" s="15"/>
      <c r="EG11" s="6"/>
      <c r="EH11" s="15"/>
      <c r="EI11" s="37"/>
      <c r="EJ11" s="10"/>
      <c r="EK11" s="13"/>
      <c r="EL11" s="14"/>
      <c r="EM11" s="14"/>
      <c r="EN11" s="15"/>
      <c r="EO11" s="6"/>
      <c r="EP11" s="15"/>
      <c r="EQ11" s="37"/>
      <c r="ER11" s="10"/>
      <c r="ES11" s="13"/>
      <c r="ET11" s="14"/>
      <c r="EU11" s="14"/>
      <c r="EV11" s="15"/>
      <c r="EW11" s="6"/>
      <c r="EX11" s="15"/>
      <c r="EY11" s="37"/>
      <c r="EZ11" s="10"/>
      <c r="FA11" s="13"/>
      <c r="FB11" s="14"/>
      <c r="FC11" s="14"/>
      <c r="FD11" s="15"/>
      <c r="FE11" s="6"/>
      <c r="FF11" s="15"/>
      <c r="FG11" s="37"/>
      <c r="FH11" s="10"/>
      <c r="FI11" s="13"/>
      <c r="FJ11" s="14"/>
      <c r="FK11" s="14"/>
      <c r="FL11" s="15"/>
      <c r="FM11" s="6"/>
      <c r="FN11" s="15"/>
      <c r="FO11" s="37"/>
      <c r="FP11" s="10"/>
      <c r="FQ11" s="13"/>
      <c r="FR11" s="14"/>
      <c r="FS11" s="14"/>
      <c r="FT11" s="15"/>
      <c r="FU11" s="6"/>
      <c r="FV11" s="15"/>
      <c r="FW11" s="37"/>
      <c r="FX11" s="10"/>
      <c r="FY11" s="13"/>
      <c r="FZ11" s="14"/>
      <c r="GA11" s="14"/>
      <c r="GB11" s="15"/>
      <c r="GC11" s="6"/>
      <c r="GD11" s="15"/>
      <c r="GE11" s="37"/>
      <c r="GF11" s="10"/>
      <c r="GG11" s="13"/>
      <c r="GH11" s="14"/>
      <c r="GI11" s="14"/>
      <c r="GJ11" s="15"/>
      <c r="GK11" s="6"/>
      <c r="GL11" s="15"/>
      <c r="GM11" s="37"/>
      <c r="GN11" s="10"/>
      <c r="GO11" s="13"/>
      <c r="GP11" s="14"/>
      <c r="GQ11" s="14"/>
      <c r="GR11" s="15"/>
      <c r="GS11" s="6"/>
      <c r="GT11" s="15"/>
      <c r="GU11" s="37"/>
      <c r="GV11" s="10"/>
      <c r="GW11" s="13"/>
      <c r="GX11" s="14"/>
      <c r="GY11" s="14"/>
      <c r="GZ11" s="15"/>
      <c r="HA11" s="6"/>
      <c r="HB11" s="15"/>
      <c r="HC11" s="37"/>
      <c r="HD11" s="10"/>
      <c r="HE11" s="13"/>
      <c r="HF11" s="14"/>
      <c r="HG11" s="14"/>
      <c r="HH11" s="15"/>
      <c r="HI11" s="6"/>
      <c r="HJ11" s="15"/>
      <c r="HK11" s="37"/>
      <c r="HL11" s="10"/>
      <c r="HM11" s="13"/>
      <c r="HN11" s="14"/>
      <c r="HO11" s="14"/>
      <c r="HP11" s="15"/>
      <c r="HQ11" s="6"/>
      <c r="HR11" s="15"/>
      <c r="HS11" s="37"/>
      <c r="HT11" s="10"/>
      <c r="HU11" s="13"/>
      <c r="HV11" s="14"/>
      <c r="HW11" s="14"/>
      <c r="HX11" s="15"/>
      <c r="HY11" s="6"/>
      <c r="HZ11" s="15"/>
      <c r="IA11" s="37"/>
      <c r="IB11" s="10"/>
      <c r="IC11" s="13"/>
      <c r="ID11" s="14"/>
      <c r="IE11" s="14"/>
      <c r="IF11" s="15"/>
      <c r="IG11" s="6"/>
      <c r="IH11" s="15"/>
      <c r="II11" s="37"/>
      <c r="IJ11" s="10"/>
      <c r="IK11" s="13"/>
      <c r="IL11" s="14"/>
      <c r="IM11" s="14"/>
      <c r="IN11" s="15"/>
      <c r="IO11" s="6"/>
      <c r="IP11" s="15"/>
      <c r="IQ11" s="37"/>
      <c r="IR11" s="10"/>
      <c r="IS11" s="13"/>
      <c r="IT11" s="14"/>
      <c r="IU11" s="14"/>
      <c r="IV11" s="15"/>
    </row>
    <row r="12" spans="1:256" s="39" customFormat="1" ht="31.5">
      <c r="A12" s="80" t="s">
        <v>4022</v>
      </c>
      <c r="B12" s="73" t="s">
        <v>353</v>
      </c>
      <c r="C12" s="73" t="s">
        <v>340</v>
      </c>
      <c r="D12" s="74" t="s">
        <v>354</v>
      </c>
      <c r="E12" s="74" t="s">
        <v>355</v>
      </c>
      <c r="F12" s="46">
        <v>19.55</v>
      </c>
      <c r="G12" s="55" t="s">
        <v>2108</v>
      </c>
      <c r="H12" s="46">
        <f>F12</f>
        <v>19.55</v>
      </c>
      <c r="I12" s="46"/>
      <c r="J12" s="46"/>
      <c r="K12" s="48" t="s">
        <v>3492</v>
      </c>
      <c r="L12" s="10"/>
      <c r="M12" s="13"/>
      <c r="N12" s="14"/>
      <c r="O12" s="14"/>
      <c r="P12" s="15"/>
      <c r="Q12" s="6"/>
      <c r="R12" s="15"/>
      <c r="S12" s="37"/>
      <c r="T12" s="10"/>
      <c r="U12" s="13"/>
      <c r="V12" s="14"/>
      <c r="W12" s="14"/>
      <c r="X12" s="15"/>
      <c r="Y12" s="6"/>
      <c r="Z12" s="15"/>
      <c r="AA12" s="37"/>
      <c r="AB12" s="10"/>
      <c r="AC12" s="13"/>
      <c r="AD12" s="14"/>
      <c r="AE12" s="14"/>
      <c r="AF12" s="15"/>
      <c r="AG12" s="6"/>
      <c r="AH12" s="15"/>
      <c r="AI12" s="37"/>
      <c r="AJ12" s="10"/>
      <c r="AK12" s="13"/>
      <c r="AL12" s="14"/>
      <c r="AM12" s="14"/>
      <c r="AN12" s="15"/>
      <c r="AO12" s="6"/>
      <c r="AP12" s="15"/>
      <c r="AQ12" s="37"/>
      <c r="AR12" s="10"/>
      <c r="AS12" s="13"/>
      <c r="AT12" s="14"/>
      <c r="AU12" s="14"/>
      <c r="AV12" s="15"/>
      <c r="AW12" s="6"/>
      <c r="AX12" s="15"/>
      <c r="AY12" s="37"/>
      <c r="AZ12" s="10"/>
      <c r="BA12" s="13"/>
      <c r="BB12" s="14"/>
      <c r="BC12" s="14"/>
      <c r="BD12" s="15"/>
      <c r="BE12" s="6"/>
      <c r="BF12" s="15"/>
      <c r="BG12" s="37"/>
      <c r="BH12" s="10"/>
      <c r="BI12" s="13"/>
      <c r="BJ12" s="14"/>
      <c r="BK12" s="14"/>
      <c r="BL12" s="15"/>
      <c r="BM12" s="6"/>
      <c r="BN12" s="15"/>
      <c r="BO12" s="37"/>
      <c r="BP12" s="10"/>
      <c r="BQ12" s="13"/>
      <c r="BR12" s="14"/>
      <c r="BS12" s="14"/>
      <c r="BT12" s="15"/>
      <c r="BU12" s="6"/>
      <c r="BV12" s="15"/>
      <c r="BW12" s="37"/>
      <c r="BX12" s="10"/>
      <c r="BY12" s="13"/>
      <c r="BZ12" s="14"/>
      <c r="CA12" s="14"/>
      <c r="CB12" s="15"/>
      <c r="CC12" s="6"/>
      <c r="CD12" s="15"/>
      <c r="CE12" s="37"/>
      <c r="CF12" s="10"/>
      <c r="CG12" s="13"/>
      <c r="CH12" s="14"/>
      <c r="CI12" s="14"/>
      <c r="CJ12" s="15"/>
      <c r="CK12" s="6"/>
      <c r="CL12" s="15"/>
      <c r="CM12" s="37"/>
      <c r="CN12" s="10"/>
      <c r="CO12" s="13"/>
      <c r="CP12" s="14"/>
      <c r="CQ12" s="14"/>
      <c r="CR12" s="15"/>
      <c r="CS12" s="6"/>
      <c r="CT12" s="15"/>
      <c r="CU12" s="37"/>
      <c r="CV12" s="10"/>
      <c r="CW12" s="13"/>
      <c r="CX12" s="14"/>
      <c r="CY12" s="14"/>
      <c r="CZ12" s="15"/>
      <c r="DA12" s="6"/>
      <c r="DB12" s="15"/>
      <c r="DC12" s="37"/>
      <c r="DD12" s="10"/>
      <c r="DE12" s="13"/>
      <c r="DF12" s="14"/>
      <c r="DG12" s="14"/>
      <c r="DH12" s="15"/>
      <c r="DI12" s="6"/>
      <c r="DJ12" s="15"/>
      <c r="DK12" s="37"/>
      <c r="DL12" s="10"/>
      <c r="DM12" s="13"/>
      <c r="DN12" s="14"/>
      <c r="DO12" s="14"/>
      <c r="DP12" s="15"/>
      <c r="DQ12" s="6"/>
      <c r="DR12" s="15"/>
      <c r="DS12" s="37"/>
      <c r="DT12" s="10"/>
      <c r="DU12" s="13"/>
      <c r="DV12" s="14"/>
      <c r="DW12" s="14"/>
      <c r="DX12" s="15"/>
      <c r="DY12" s="6"/>
      <c r="DZ12" s="15"/>
      <c r="EA12" s="37"/>
      <c r="EB12" s="10"/>
      <c r="EC12" s="13"/>
      <c r="ED12" s="14"/>
      <c r="EE12" s="14"/>
      <c r="EF12" s="15"/>
      <c r="EG12" s="6"/>
      <c r="EH12" s="15"/>
      <c r="EI12" s="37"/>
      <c r="EJ12" s="10"/>
      <c r="EK12" s="13"/>
      <c r="EL12" s="14"/>
      <c r="EM12" s="14"/>
      <c r="EN12" s="15"/>
      <c r="EO12" s="6"/>
      <c r="EP12" s="15"/>
      <c r="EQ12" s="37"/>
      <c r="ER12" s="10"/>
      <c r="ES12" s="13"/>
      <c r="ET12" s="14"/>
      <c r="EU12" s="14"/>
      <c r="EV12" s="15"/>
      <c r="EW12" s="6"/>
      <c r="EX12" s="15"/>
      <c r="EY12" s="37"/>
      <c r="EZ12" s="10"/>
      <c r="FA12" s="13"/>
      <c r="FB12" s="14"/>
      <c r="FC12" s="14"/>
      <c r="FD12" s="15"/>
      <c r="FE12" s="6"/>
      <c r="FF12" s="15"/>
      <c r="FG12" s="37"/>
      <c r="FH12" s="10"/>
      <c r="FI12" s="13"/>
      <c r="FJ12" s="14"/>
      <c r="FK12" s="14"/>
      <c r="FL12" s="15"/>
      <c r="FM12" s="6"/>
      <c r="FN12" s="15"/>
      <c r="FO12" s="37"/>
      <c r="FP12" s="10"/>
      <c r="FQ12" s="13"/>
      <c r="FR12" s="14"/>
      <c r="FS12" s="14"/>
      <c r="FT12" s="15"/>
      <c r="FU12" s="6"/>
      <c r="FV12" s="15"/>
      <c r="FW12" s="37"/>
      <c r="FX12" s="10"/>
      <c r="FY12" s="13"/>
      <c r="FZ12" s="14"/>
      <c r="GA12" s="14"/>
      <c r="GB12" s="15"/>
      <c r="GC12" s="6"/>
      <c r="GD12" s="15"/>
      <c r="GE12" s="37"/>
      <c r="GF12" s="10"/>
      <c r="GG12" s="13"/>
      <c r="GH12" s="14"/>
      <c r="GI12" s="14"/>
      <c r="GJ12" s="15"/>
      <c r="GK12" s="6"/>
      <c r="GL12" s="15"/>
      <c r="GM12" s="37"/>
      <c r="GN12" s="10"/>
      <c r="GO12" s="13"/>
      <c r="GP12" s="14"/>
      <c r="GQ12" s="14"/>
      <c r="GR12" s="15"/>
      <c r="GS12" s="6"/>
      <c r="GT12" s="15"/>
      <c r="GU12" s="37"/>
      <c r="GV12" s="10"/>
      <c r="GW12" s="13"/>
      <c r="GX12" s="14"/>
      <c r="GY12" s="14"/>
      <c r="GZ12" s="15"/>
      <c r="HA12" s="6"/>
      <c r="HB12" s="15"/>
      <c r="HC12" s="37"/>
      <c r="HD12" s="10"/>
      <c r="HE12" s="13"/>
      <c r="HF12" s="14"/>
      <c r="HG12" s="14"/>
      <c r="HH12" s="15"/>
      <c r="HI12" s="6"/>
      <c r="HJ12" s="15"/>
      <c r="HK12" s="37"/>
      <c r="HL12" s="10"/>
      <c r="HM12" s="13"/>
      <c r="HN12" s="14"/>
      <c r="HO12" s="14"/>
      <c r="HP12" s="15"/>
      <c r="HQ12" s="6"/>
      <c r="HR12" s="15"/>
      <c r="HS12" s="37"/>
      <c r="HT12" s="10"/>
      <c r="HU12" s="13"/>
      <c r="HV12" s="14"/>
      <c r="HW12" s="14"/>
      <c r="HX12" s="15"/>
      <c r="HY12" s="6"/>
      <c r="HZ12" s="15"/>
      <c r="IA12" s="37"/>
      <c r="IB12" s="10"/>
      <c r="IC12" s="13"/>
      <c r="ID12" s="14"/>
      <c r="IE12" s="14"/>
      <c r="IF12" s="15"/>
      <c r="IG12" s="6"/>
      <c r="IH12" s="15"/>
      <c r="II12" s="37"/>
      <c r="IJ12" s="10"/>
      <c r="IK12" s="13"/>
      <c r="IL12" s="14"/>
      <c r="IM12" s="14"/>
      <c r="IN12" s="15"/>
      <c r="IO12" s="6"/>
      <c r="IP12" s="15"/>
      <c r="IQ12" s="37"/>
      <c r="IR12" s="10"/>
      <c r="IS12" s="13"/>
      <c r="IT12" s="14"/>
      <c r="IU12" s="14"/>
      <c r="IV12" s="15"/>
    </row>
    <row r="13" spans="1:14" s="39" customFormat="1" ht="12.75">
      <c r="A13" s="225" t="s">
        <v>1566</v>
      </c>
      <c r="B13" s="225"/>
      <c r="C13" s="225"/>
      <c r="D13" s="225"/>
      <c r="E13" s="225"/>
      <c r="F13" s="46">
        <f>F12+F11+F10+F7+F6</f>
        <v>67.17</v>
      </c>
      <c r="G13" s="210"/>
      <c r="H13" s="210"/>
      <c r="I13" s="46"/>
      <c r="J13" s="46"/>
      <c r="K13" s="59"/>
      <c r="L13" s="64"/>
      <c r="M13" s="64"/>
      <c r="N13" s="64"/>
    </row>
    <row r="14" spans="1:14" s="39" customFormat="1" ht="12.75">
      <c r="A14" s="211" t="s">
        <v>1375</v>
      </c>
      <c r="B14" s="211"/>
      <c r="C14" s="211"/>
      <c r="D14" s="211"/>
      <c r="E14" s="211"/>
      <c r="F14" s="211"/>
      <c r="G14" s="211"/>
      <c r="H14" s="211"/>
      <c r="I14" s="70"/>
      <c r="J14" s="70"/>
      <c r="K14" s="59"/>
      <c r="L14" s="64"/>
      <c r="M14" s="64"/>
      <c r="N14" s="64"/>
    </row>
    <row r="15" spans="1:14" ht="31.5">
      <c r="A15" s="80" t="s">
        <v>4023</v>
      </c>
      <c r="B15" s="51" t="s">
        <v>1247</v>
      </c>
      <c r="C15" s="73" t="s">
        <v>1326</v>
      </c>
      <c r="D15" s="73" t="s">
        <v>914</v>
      </c>
      <c r="E15" s="73" t="s">
        <v>915</v>
      </c>
      <c r="F15" s="46">
        <v>6.984</v>
      </c>
      <c r="G15" s="55" t="s">
        <v>2109</v>
      </c>
      <c r="H15" s="46">
        <f>F15</f>
        <v>6.984</v>
      </c>
      <c r="I15" s="77"/>
      <c r="J15" s="77"/>
      <c r="K15" s="81" t="s">
        <v>3492</v>
      </c>
      <c r="L15" s="64"/>
      <c r="M15" s="64"/>
      <c r="N15" s="65"/>
    </row>
    <row r="16" spans="1:14" ht="31.5">
      <c r="A16" s="80" t="s">
        <v>4024</v>
      </c>
      <c r="B16" s="51" t="s">
        <v>1242</v>
      </c>
      <c r="C16" s="73" t="s">
        <v>1326</v>
      </c>
      <c r="D16" s="73" t="s">
        <v>1564</v>
      </c>
      <c r="E16" s="73" t="s">
        <v>1565</v>
      </c>
      <c r="F16" s="46">
        <v>3.112</v>
      </c>
      <c r="G16" s="55" t="s">
        <v>2108</v>
      </c>
      <c r="H16" s="46">
        <f>F16</f>
        <v>3.112</v>
      </c>
      <c r="I16" s="77"/>
      <c r="J16" s="77"/>
      <c r="K16" s="81" t="s">
        <v>3492</v>
      </c>
      <c r="L16" s="64"/>
      <c r="M16" s="64"/>
      <c r="N16" s="65"/>
    </row>
    <row r="17" spans="1:14" ht="42">
      <c r="A17" s="179" t="s">
        <v>4025</v>
      </c>
      <c r="B17" s="176" t="s">
        <v>1243</v>
      </c>
      <c r="C17" s="73" t="s">
        <v>2107</v>
      </c>
      <c r="D17" s="73" t="s">
        <v>1173</v>
      </c>
      <c r="E17" s="73" t="s">
        <v>1174</v>
      </c>
      <c r="F17" s="46">
        <f>SUM(F18:F20)</f>
        <v>4.272</v>
      </c>
      <c r="G17" s="55" t="s">
        <v>2108</v>
      </c>
      <c r="H17" s="46">
        <f>SUM(H18:H20)</f>
        <v>4.272</v>
      </c>
      <c r="I17" s="77"/>
      <c r="J17" s="77"/>
      <c r="K17" s="178" t="s">
        <v>3492</v>
      </c>
      <c r="L17" s="64"/>
      <c r="M17" s="64"/>
      <c r="N17" s="65"/>
    </row>
    <row r="18" spans="1:14" ht="12.75">
      <c r="A18" s="179"/>
      <c r="B18" s="177"/>
      <c r="C18" s="84" t="s">
        <v>1326</v>
      </c>
      <c r="D18" s="84" t="s">
        <v>1175</v>
      </c>
      <c r="E18" s="84" t="s">
        <v>1176</v>
      </c>
      <c r="F18" s="77">
        <v>1.985</v>
      </c>
      <c r="G18" s="78" t="s">
        <v>2108</v>
      </c>
      <c r="H18" s="77">
        <v>1.985</v>
      </c>
      <c r="I18" s="77"/>
      <c r="J18" s="77"/>
      <c r="K18" s="178"/>
      <c r="L18" s="64"/>
      <c r="M18" s="64"/>
      <c r="N18" s="65"/>
    </row>
    <row r="19" spans="1:14" ht="45">
      <c r="A19" s="179"/>
      <c r="B19" s="84" t="s">
        <v>852</v>
      </c>
      <c r="C19" s="84" t="s">
        <v>853</v>
      </c>
      <c r="D19" s="84" t="s">
        <v>854</v>
      </c>
      <c r="E19" s="84" t="s">
        <v>855</v>
      </c>
      <c r="F19" s="77">
        <v>0.129</v>
      </c>
      <c r="G19" s="78" t="s">
        <v>2108</v>
      </c>
      <c r="H19" s="77">
        <v>0.129</v>
      </c>
      <c r="I19" s="77"/>
      <c r="J19" s="77"/>
      <c r="K19" s="178"/>
      <c r="L19" s="64"/>
      <c r="M19" s="64"/>
      <c r="N19" s="65"/>
    </row>
    <row r="20" spans="1:14" ht="45">
      <c r="A20" s="179"/>
      <c r="B20" s="84" t="s">
        <v>1177</v>
      </c>
      <c r="C20" s="84" t="s">
        <v>1272</v>
      </c>
      <c r="D20" s="84" t="s">
        <v>1178</v>
      </c>
      <c r="E20" s="84" t="s">
        <v>1174</v>
      </c>
      <c r="F20" s="77">
        <v>2.158</v>
      </c>
      <c r="G20" s="78" t="s">
        <v>2108</v>
      </c>
      <c r="H20" s="77">
        <v>2.158</v>
      </c>
      <c r="I20" s="77"/>
      <c r="J20" s="77"/>
      <c r="K20" s="178"/>
      <c r="L20" s="64"/>
      <c r="M20" s="64"/>
      <c r="N20" s="65"/>
    </row>
    <row r="21" spans="1:14" ht="31.5">
      <c r="A21" s="179" t="s">
        <v>4026</v>
      </c>
      <c r="B21" s="202" t="s">
        <v>1244</v>
      </c>
      <c r="C21" s="73" t="s">
        <v>2107</v>
      </c>
      <c r="D21" s="73" t="s">
        <v>242</v>
      </c>
      <c r="E21" s="73" t="s">
        <v>761</v>
      </c>
      <c r="F21" s="46">
        <f>SUM(F22:F31)</f>
        <v>32.739000000000004</v>
      </c>
      <c r="G21" s="55" t="s">
        <v>2108</v>
      </c>
      <c r="H21" s="46">
        <f>SUM(H22:H31)</f>
        <v>32.739000000000004</v>
      </c>
      <c r="I21" s="77"/>
      <c r="J21" s="77"/>
      <c r="K21" s="178" t="s">
        <v>3492</v>
      </c>
      <c r="L21" s="64"/>
      <c r="M21" s="64"/>
      <c r="N21" s="65"/>
    </row>
    <row r="22" spans="1:14" ht="12.75">
      <c r="A22" s="179"/>
      <c r="B22" s="202"/>
      <c r="C22" s="203" t="s">
        <v>1326</v>
      </c>
      <c r="D22" s="84" t="s">
        <v>762</v>
      </c>
      <c r="E22" s="84" t="s">
        <v>763</v>
      </c>
      <c r="F22" s="77">
        <v>3.569</v>
      </c>
      <c r="G22" s="78" t="s">
        <v>2108</v>
      </c>
      <c r="H22" s="77">
        <v>3.569</v>
      </c>
      <c r="I22" s="77"/>
      <c r="J22" s="77"/>
      <c r="K22" s="178"/>
      <c r="L22" s="64"/>
      <c r="M22" s="64"/>
      <c r="N22" s="65"/>
    </row>
    <row r="23" spans="1:14" ht="12.75">
      <c r="A23" s="179"/>
      <c r="B23" s="202"/>
      <c r="C23" s="203"/>
      <c r="D23" s="84" t="s">
        <v>764</v>
      </c>
      <c r="E23" s="84" t="s">
        <v>765</v>
      </c>
      <c r="F23" s="77">
        <v>3.942</v>
      </c>
      <c r="G23" s="78" t="s">
        <v>2108</v>
      </c>
      <c r="H23" s="77">
        <v>3.942</v>
      </c>
      <c r="I23" s="77"/>
      <c r="J23" s="77"/>
      <c r="K23" s="178"/>
      <c r="L23" s="64"/>
      <c r="M23" s="64"/>
      <c r="N23" s="65"/>
    </row>
    <row r="24" spans="1:14" ht="12.75">
      <c r="A24" s="179"/>
      <c r="B24" s="202"/>
      <c r="C24" s="203"/>
      <c r="D24" s="84" t="s">
        <v>766</v>
      </c>
      <c r="E24" s="84" t="s">
        <v>767</v>
      </c>
      <c r="F24" s="77">
        <v>7.472</v>
      </c>
      <c r="G24" s="78" t="s">
        <v>2108</v>
      </c>
      <c r="H24" s="77">
        <v>7.472</v>
      </c>
      <c r="I24" s="77"/>
      <c r="J24" s="77"/>
      <c r="K24" s="178"/>
      <c r="L24" s="64"/>
      <c r="M24" s="64"/>
      <c r="N24" s="65"/>
    </row>
    <row r="25" spans="1:14" ht="12.75">
      <c r="A25" s="179"/>
      <c r="B25" s="202"/>
      <c r="C25" s="203"/>
      <c r="D25" s="84" t="s">
        <v>768</v>
      </c>
      <c r="E25" s="84" t="s">
        <v>769</v>
      </c>
      <c r="F25" s="77">
        <v>7.631</v>
      </c>
      <c r="G25" s="78" t="s">
        <v>2108</v>
      </c>
      <c r="H25" s="77">
        <v>7.631</v>
      </c>
      <c r="I25" s="77"/>
      <c r="J25" s="77"/>
      <c r="K25" s="178"/>
      <c r="L25" s="64"/>
      <c r="M25" s="64"/>
      <c r="N25" s="65"/>
    </row>
    <row r="26" spans="1:14" ht="33.75">
      <c r="A26" s="179"/>
      <c r="B26" s="202"/>
      <c r="C26" s="203"/>
      <c r="D26" s="84" t="s">
        <v>770</v>
      </c>
      <c r="E26" s="84" t="s">
        <v>761</v>
      </c>
      <c r="F26" s="77">
        <v>4.681</v>
      </c>
      <c r="G26" s="78" t="s">
        <v>2108</v>
      </c>
      <c r="H26" s="77">
        <v>4.681</v>
      </c>
      <c r="I26" s="77"/>
      <c r="J26" s="77"/>
      <c r="K26" s="178"/>
      <c r="L26" s="64"/>
      <c r="M26" s="64"/>
      <c r="N26" s="65"/>
    </row>
    <row r="27" spans="1:14" ht="45">
      <c r="A27" s="179"/>
      <c r="B27" s="84" t="s">
        <v>771</v>
      </c>
      <c r="C27" s="84" t="s">
        <v>910</v>
      </c>
      <c r="D27" s="84" t="s">
        <v>242</v>
      </c>
      <c r="E27" s="84" t="s">
        <v>1437</v>
      </c>
      <c r="F27" s="77">
        <v>1.059</v>
      </c>
      <c r="G27" s="78" t="s">
        <v>2108</v>
      </c>
      <c r="H27" s="77">
        <v>1.059</v>
      </c>
      <c r="I27" s="77"/>
      <c r="J27" s="77"/>
      <c r="K27" s="178"/>
      <c r="L27" s="64"/>
      <c r="M27" s="64"/>
      <c r="N27" s="65"/>
    </row>
    <row r="28" spans="1:14" ht="33.75">
      <c r="A28" s="179"/>
      <c r="B28" s="84" t="s">
        <v>1438</v>
      </c>
      <c r="C28" s="84" t="s">
        <v>1439</v>
      </c>
      <c r="D28" s="84" t="s">
        <v>1440</v>
      </c>
      <c r="E28" s="84" t="s">
        <v>1441</v>
      </c>
      <c r="F28" s="77">
        <v>0.352</v>
      </c>
      <c r="G28" s="78" t="s">
        <v>2108</v>
      </c>
      <c r="H28" s="77">
        <v>0.352</v>
      </c>
      <c r="I28" s="77"/>
      <c r="J28" s="77"/>
      <c r="K28" s="178"/>
      <c r="L28" s="64"/>
      <c r="M28" s="64"/>
      <c r="N28" s="65"/>
    </row>
    <row r="29" spans="1:14" ht="45">
      <c r="A29" s="179"/>
      <c r="B29" s="84" t="s">
        <v>1442</v>
      </c>
      <c r="C29" s="84" t="s">
        <v>1665</v>
      </c>
      <c r="D29" s="84" t="s">
        <v>1443</v>
      </c>
      <c r="E29" s="84" t="s">
        <v>1444</v>
      </c>
      <c r="F29" s="77">
        <v>1.172</v>
      </c>
      <c r="G29" s="78" t="s">
        <v>2108</v>
      </c>
      <c r="H29" s="77">
        <v>1.172</v>
      </c>
      <c r="I29" s="77"/>
      <c r="J29" s="77"/>
      <c r="K29" s="178"/>
      <c r="L29" s="64"/>
      <c r="M29" s="64"/>
      <c r="N29" s="65"/>
    </row>
    <row r="30" spans="1:14" ht="45">
      <c r="A30" s="179"/>
      <c r="B30" s="84" t="s">
        <v>1445</v>
      </c>
      <c r="C30" s="84" t="s">
        <v>1305</v>
      </c>
      <c r="D30" s="84" t="s">
        <v>1446</v>
      </c>
      <c r="E30" s="84" t="s">
        <v>1447</v>
      </c>
      <c r="F30" s="77">
        <v>1.669</v>
      </c>
      <c r="G30" s="78" t="s">
        <v>2108</v>
      </c>
      <c r="H30" s="77">
        <v>1.669</v>
      </c>
      <c r="I30" s="77"/>
      <c r="J30" s="77"/>
      <c r="K30" s="178"/>
      <c r="L30" s="64"/>
      <c r="M30" s="64"/>
      <c r="N30" s="65"/>
    </row>
    <row r="31" spans="1:14" ht="45">
      <c r="A31" s="179"/>
      <c r="B31" s="84" t="s">
        <v>1365</v>
      </c>
      <c r="C31" s="84" t="s">
        <v>853</v>
      </c>
      <c r="D31" s="84" t="s">
        <v>1366</v>
      </c>
      <c r="E31" s="84" t="s">
        <v>1367</v>
      </c>
      <c r="F31" s="77">
        <v>1.192</v>
      </c>
      <c r="G31" s="78" t="s">
        <v>2108</v>
      </c>
      <c r="H31" s="77">
        <v>1.192</v>
      </c>
      <c r="I31" s="77"/>
      <c r="J31" s="77"/>
      <c r="K31" s="178"/>
      <c r="L31" s="64"/>
      <c r="M31" s="64"/>
      <c r="N31" s="65"/>
    </row>
    <row r="32" spans="1:14" ht="31.5">
      <c r="A32" s="179" t="s">
        <v>4027</v>
      </c>
      <c r="B32" s="51" t="s">
        <v>1252</v>
      </c>
      <c r="C32" s="73" t="s">
        <v>2107</v>
      </c>
      <c r="D32" s="73" t="s">
        <v>1887</v>
      </c>
      <c r="E32" s="73" t="s">
        <v>1888</v>
      </c>
      <c r="F32" s="46">
        <f>SUM(F33:F34)</f>
        <v>4.088</v>
      </c>
      <c r="G32" s="55" t="s">
        <v>2108</v>
      </c>
      <c r="H32" s="46">
        <f>SUM(H33:H34)</f>
        <v>4.088</v>
      </c>
      <c r="I32" s="77"/>
      <c r="J32" s="77"/>
      <c r="K32" s="178" t="s">
        <v>3492</v>
      </c>
      <c r="L32" s="64"/>
      <c r="M32" s="64"/>
      <c r="N32" s="65"/>
    </row>
    <row r="33" spans="1:14" ht="33.75">
      <c r="A33" s="179"/>
      <c r="B33" s="85"/>
      <c r="C33" s="84" t="s">
        <v>1326</v>
      </c>
      <c r="D33" s="84" t="s">
        <v>1887</v>
      </c>
      <c r="E33" s="84" t="s">
        <v>1889</v>
      </c>
      <c r="F33" s="77">
        <v>3.224</v>
      </c>
      <c r="G33" s="78" t="s">
        <v>2108</v>
      </c>
      <c r="H33" s="77">
        <v>3.224</v>
      </c>
      <c r="I33" s="77"/>
      <c r="J33" s="77"/>
      <c r="K33" s="178"/>
      <c r="L33" s="64"/>
      <c r="M33" s="64"/>
      <c r="N33" s="65"/>
    </row>
    <row r="34" spans="1:14" ht="45">
      <c r="A34" s="179"/>
      <c r="B34" s="84" t="s">
        <v>1890</v>
      </c>
      <c r="C34" s="84" t="s">
        <v>941</v>
      </c>
      <c r="D34" s="84" t="s">
        <v>1891</v>
      </c>
      <c r="E34" s="84" t="s">
        <v>1888</v>
      </c>
      <c r="F34" s="77">
        <v>0.864</v>
      </c>
      <c r="G34" s="78" t="s">
        <v>2108</v>
      </c>
      <c r="H34" s="77">
        <v>0.864</v>
      </c>
      <c r="I34" s="77"/>
      <c r="J34" s="77"/>
      <c r="K34" s="178"/>
      <c r="L34" s="64"/>
      <c r="M34" s="64"/>
      <c r="N34" s="65"/>
    </row>
    <row r="35" spans="1:14" ht="42">
      <c r="A35" s="179" t="s">
        <v>4028</v>
      </c>
      <c r="B35" s="181" t="s">
        <v>1572</v>
      </c>
      <c r="C35" s="73" t="s">
        <v>2107</v>
      </c>
      <c r="D35" s="73" t="s">
        <v>1298</v>
      </c>
      <c r="E35" s="73" t="s">
        <v>1299</v>
      </c>
      <c r="F35" s="46">
        <f>SUM(F36:F40)</f>
        <v>12.921</v>
      </c>
      <c r="G35" s="55" t="s">
        <v>2108</v>
      </c>
      <c r="H35" s="46">
        <f>SUM(H36:H40)</f>
        <v>12.921</v>
      </c>
      <c r="I35" s="77"/>
      <c r="J35" s="77"/>
      <c r="K35" s="178" t="s">
        <v>3492</v>
      </c>
      <c r="L35" s="64"/>
      <c r="M35" s="64"/>
      <c r="N35" s="65"/>
    </row>
    <row r="36" spans="1:14" ht="12.75">
      <c r="A36" s="179"/>
      <c r="B36" s="181"/>
      <c r="C36" s="203" t="s">
        <v>1326</v>
      </c>
      <c r="D36" s="84" t="s">
        <v>1300</v>
      </c>
      <c r="E36" s="84" t="s">
        <v>1301</v>
      </c>
      <c r="F36" s="77">
        <v>1.618</v>
      </c>
      <c r="G36" s="78" t="s">
        <v>2108</v>
      </c>
      <c r="H36" s="77">
        <v>1.618</v>
      </c>
      <c r="I36" s="77"/>
      <c r="J36" s="77"/>
      <c r="K36" s="178"/>
      <c r="L36" s="64"/>
      <c r="M36" s="64"/>
      <c r="N36" s="65"/>
    </row>
    <row r="37" spans="1:14" ht="12.75">
      <c r="A37" s="179"/>
      <c r="B37" s="181"/>
      <c r="C37" s="203"/>
      <c r="D37" s="84" t="s">
        <v>1302</v>
      </c>
      <c r="E37" s="84" t="s">
        <v>1303</v>
      </c>
      <c r="F37" s="77">
        <v>9.443</v>
      </c>
      <c r="G37" s="78" t="s">
        <v>2108</v>
      </c>
      <c r="H37" s="77">
        <v>9.443</v>
      </c>
      <c r="I37" s="77"/>
      <c r="J37" s="77"/>
      <c r="K37" s="178"/>
      <c r="L37" s="64"/>
      <c r="M37" s="64"/>
      <c r="N37" s="65"/>
    </row>
    <row r="38" spans="1:14" ht="45">
      <c r="A38" s="179"/>
      <c r="B38" s="84" t="s">
        <v>1304</v>
      </c>
      <c r="C38" s="84" t="s">
        <v>1305</v>
      </c>
      <c r="D38" s="84" t="s">
        <v>1298</v>
      </c>
      <c r="E38" s="84" t="s">
        <v>1306</v>
      </c>
      <c r="F38" s="77">
        <v>0.882</v>
      </c>
      <c r="G38" s="78" t="s">
        <v>2108</v>
      </c>
      <c r="H38" s="77">
        <v>0.882</v>
      </c>
      <c r="I38" s="77"/>
      <c r="J38" s="77"/>
      <c r="K38" s="178"/>
      <c r="L38" s="64"/>
      <c r="M38" s="64"/>
      <c r="N38" s="65"/>
    </row>
    <row r="39" spans="1:14" ht="45">
      <c r="A39" s="179"/>
      <c r="B39" s="84" t="s">
        <v>757</v>
      </c>
      <c r="C39" s="84" t="s">
        <v>758</v>
      </c>
      <c r="D39" s="84" t="s">
        <v>759</v>
      </c>
      <c r="E39" s="84" t="s">
        <v>760</v>
      </c>
      <c r="F39" s="77">
        <v>0.835</v>
      </c>
      <c r="G39" s="78" t="s">
        <v>2108</v>
      </c>
      <c r="H39" s="77">
        <v>0.835</v>
      </c>
      <c r="I39" s="77"/>
      <c r="J39" s="77"/>
      <c r="K39" s="178"/>
      <c r="L39" s="64"/>
      <c r="M39" s="64"/>
      <c r="N39" s="65"/>
    </row>
    <row r="40" spans="1:14" ht="45">
      <c r="A40" s="179"/>
      <c r="B40" s="84" t="s">
        <v>1573</v>
      </c>
      <c r="C40" s="84" t="s">
        <v>1295</v>
      </c>
      <c r="D40" s="84" t="s">
        <v>1574</v>
      </c>
      <c r="E40" s="84" t="s">
        <v>1299</v>
      </c>
      <c r="F40" s="77">
        <v>0.143</v>
      </c>
      <c r="G40" s="78" t="s">
        <v>2108</v>
      </c>
      <c r="H40" s="77">
        <v>0.143</v>
      </c>
      <c r="I40" s="77"/>
      <c r="J40" s="77"/>
      <c r="K40" s="178"/>
      <c r="L40" s="64"/>
      <c r="M40" s="64"/>
      <c r="N40" s="65"/>
    </row>
    <row r="41" spans="1:14" ht="31.5">
      <c r="A41" s="86" t="s">
        <v>4029</v>
      </c>
      <c r="B41" s="51" t="s">
        <v>1253</v>
      </c>
      <c r="C41" s="73" t="s">
        <v>1326</v>
      </c>
      <c r="D41" s="73" t="s">
        <v>2103</v>
      </c>
      <c r="E41" s="73" t="s">
        <v>2104</v>
      </c>
      <c r="F41" s="46">
        <v>1.304</v>
      </c>
      <c r="G41" s="55" t="s">
        <v>2108</v>
      </c>
      <c r="H41" s="46">
        <f>F41</f>
        <v>1.304</v>
      </c>
      <c r="I41" s="77"/>
      <c r="J41" s="77"/>
      <c r="K41" s="81" t="s">
        <v>3492</v>
      </c>
      <c r="L41" s="64"/>
      <c r="M41" s="64"/>
      <c r="N41" s="65"/>
    </row>
    <row r="42" spans="1:14" ht="31.5">
      <c r="A42" s="179" t="s">
        <v>4030</v>
      </c>
      <c r="B42" s="202" t="s">
        <v>1254</v>
      </c>
      <c r="C42" s="51" t="s">
        <v>2107</v>
      </c>
      <c r="D42" s="73" t="s">
        <v>4719</v>
      </c>
      <c r="E42" s="73" t="s">
        <v>1335</v>
      </c>
      <c r="F42" s="46">
        <f>F43+F44+F45</f>
        <v>6.199</v>
      </c>
      <c r="G42" s="55" t="s">
        <v>2108</v>
      </c>
      <c r="H42" s="46">
        <f>SUM(H43:H45)</f>
        <v>6.199</v>
      </c>
      <c r="I42" s="77"/>
      <c r="J42" s="77"/>
      <c r="K42" s="178" t="s">
        <v>3492</v>
      </c>
      <c r="L42" s="64"/>
      <c r="M42" s="64"/>
      <c r="N42" s="65"/>
    </row>
    <row r="43" spans="1:14" ht="33.75">
      <c r="A43" s="179"/>
      <c r="B43" s="202"/>
      <c r="C43" s="205"/>
      <c r="D43" s="84" t="s">
        <v>4719</v>
      </c>
      <c r="E43" s="84" t="s">
        <v>1333</v>
      </c>
      <c r="F43" s="77">
        <v>1.35</v>
      </c>
      <c r="G43" s="78" t="s">
        <v>2108</v>
      </c>
      <c r="H43" s="77">
        <v>1.35</v>
      </c>
      <c r="I43" s="77"/>
      <c r="J43" s="77"/>
      <c r="K43" s="178"/>
      <c r="L43" s="64"/>
      <c r="M43" s="64"/>
      <c r="N43" s="65"/>
    </row>
    <row r="44" spans="1:14" ht="12.75">
      <c r="A44" s="179"/>
      <c r="B44" s="202"/>
      <c r="C44" s="205"/>
      <c r="D44" s="84" t="s">
        <v>1334</v>
      </c>
      <c r="E44" s="84" t="s">
        <v>1335</v>
      </c>
      <c r="F44" s="77">
        <v>3.61</v>
      </c>
      <c r="G44" s="78" t="s">
        <v>2108</v>
      </c>
      <c r="H44" s="77">
        <v>3.61</v>
      </c>
      <c r="I44" s="77"/>
      <c r="J44" s="77"/>
      <c r="K44" s="178"/>
      <c r="L44" s="64"/>
      <c r="M44" s="64"/>
      <c r="N44" s="65"/>
    </row>
    <row r="45" spans="1:14" ht="45">
      <c r="A45" s="179"/>
      <c r="B45" s="84" t="s">
        <v>936</v>
      </c>
      <c r="C45" s="84" t="s">
        <v>937</v>
      </c>
      <c r="D45" s="84" t="s">
        <v>938</v>
      </c>
      <c r="E45" s="84" t="s">
        <v>939</v>
      </c>
      <c r="F45" s="77">
        <v>1.239</v>
      </c>
      <c r="G45" s="78" t="s">
        <v>2108</v>
      </c>
      <c r="H45" s="77">
        <v>1.239</v>
      </c>
      <c r="I45" s="77"/>
      <c r="J45" s="77"/>
      <c r="K45" s="178"/>
      <c r="L45" s="64"/>
      <c r="M45" s="64"/>
      <c r="N45" s="65"/>
    </row>
    <row r="46" spans="1:14" ht="31.5">
      <c r="A46" s="86" t="s">
        <v>4031</v>
      </c>
      <c r="B46" s="72" t="s">
        <v>2105</v>
      </c>
      <c r="C46" s="73" t="s">
        <v>1326</v>
      </c>
      <c r="D46" s="73" t="s">
        <v>2106</v>
      </c>
      <c r="E46" s="73" t="s">
        <v>1563</v>
      </c>
      <c r="F46" s="46" t="s">
        <v>4675</v>
      </c>
      <c r="G46" s="55" t="s">
        <v>2109</v>
      </c>
      <c r="H46" s="46" t="str">
        <f>F46</f>
        <v>1.,000</v>
      </c>
      <c r="I46" s="77"/>
      <c r="J46" s="77"/>
      <c r="K46" s="59" t="s">
        <v>3492</v>
      </c>
      <c r="L46" s="64"/>
      <c r="M46" s="64"/>
      <c r="N46" s="65"/>
    </row>
    <row r="47" spans="1:14" ht="31.5">
      <c r="A47" s="86" t="s">
        <v>4032</v>
      </c>
      <c r="B47" s="72" t="s">
        <v>1255</v>
      </c>
      <c r="C47" s="73" t="s">
        <v>1326</v>
      </c>
      <c r="D47" s="73" t="s">
        <v>944</v>
      </c>
      <c r="E47" s="73" t="s">
        <v>945</v>
      </c>
      <c r="F47" s="46">
        <v>11.493</v>
      </c>
      <c r="G47" s="55" t="s">
        <v>2109</v>
      </c>
      <c r="H47" s="46">
        <f>F47</f>
        <v>11.493</v>
      </c>
      <c r="I47" s="77"/>
      <c r="J47" s="77"/>
      <c r="K47" s="59" t="s">
        <v>3492</v>
      </c>
      <c r="L47" s="64"/>
      <c r="M47" s="64"/>
      <c r="N47" s="65"/>
    </row>
    <row r="48" spans="1:14" ht="31.5">
      <c r="A48" s="179" t="s">
        <v>4033</v>
      </c>
      <c r="B48" s="51" t="s">
        <v>1256</v>
      </c>
      <c r="C48" s="51" t="s">
        <v>2107</v>
      </c>
      <c r="D48" s="73" t="s">
        <v>1283</v>
      </c>
      <c r="E48" s="73" t="s">
        <v>1287</v>
      </c>
      <c r="F48" s="46">
        <f>F49+F50+F51+F52</f>
        <v>10.522</v>
      </c>
      <c r="G48" s="55" t="s">
        <v>2108</v>
      </c>
      <c r="H48" s="46">
        <f>SUM(H49:H52)</f>
        <v>10.522</v>
      </c>
      <c r="I48" s="77"/>
      <c r="J48" s="77"/>
      <c r="K48" s="178" t="s">
        <v>3492</v>
      </c>
      <c r="L48" s="64"/>
      <c r="M48" s="64"/>
      <c r="N48" s="65"/>
    </row>
    <row r="49" spans="1:14" ht="12.75">
      <c r="A49" s="179"/>
      <c r="B49" s="205"/>
      <c r="C49" s="205" t="s">
        <v>1326</v>
      </c>
      <c r="D49" s="84" t="s">
        <v>1284</v>
      </c>
      <c r="E49" s="84" t="s">
        <v>1285</v>
      </c>
      <c r="F49" s="77">
        <v>2.566</v>
      </c>
      <c r="G49" s="78" t="s">
        <v>2108</v>
      </c>
      <c r="H49" s="77">
        <v>2.566</v>
      </c>
      <c r="I49" s="77"/>
      <c r="J49" s="77"/>
      <c r="K49" s="178"/>
      <c r="L49" s="64"/>
      <c r="M49" s="64"/>
      <c r="N49" s="65"/>
    </row>
    <row r="50" spans="1:14" ht="12.75">
      <c r="A50" s="179"/>
      <c r="B50" s="205"/>
      <c r="C50" s="205"/>
      <c r="D50" s="84" t="s">
        <v>1286</v>
      </c>
      <c r="E50" s="84" t="s">
        <v>1287</v>
      </c>
      <c r="F50" s="77">
        <v>6.007</v>
      </c>
      <c r="G50" s="78" t="s">
        <v>2108</v>
      </c>
      <c r="H50" s="77">
        <v>6.007</v>
      </c>
      <c r="I50" s="77"/>
      <c r="J50" s="77"/>
      <c r="K50" s="178"/>
      <c r="L50" s="64"/>
      <c r="M50" s="64"/>
      <c r="N50" s="65"/>
    </row>
    <row r="51" spans="1:14" ht="45">
      <c r="A51" s="179"/>
      <c r="B51" s="84" t="s">
        <v>842</v>
      </c>
      <c r="C51" s="84" t="s">
        <v>843</v>
      </c>
      <c r="D51" s="84" t="s">
        <v>1283</v>
      </c>
      <c r="E51" s="84" t="s">
        <v>844</v>
      </c>
      <c r="F51" s="77">
        <v>0.342</v>
      </c>
      <c r="G51" s="78" t="s">
        <v>2108</v>
      </c>
      <c r="H51" s="77">
        <v>0.342</v>
      </c>
      <c r="I51" s="77"/>
      <c r="J51" s="77"/>
      <c r="K51" s="178"/>
      <c r="L51" s="64"/>
      <c r="M51" s="64"/>
      <c r="N51" s="65"/>
    </row>
    <row r="52" spans="1:14" ht="45">
      <c r="A52" s="179"/>
      <c r="B52" s="84" t="s">
        <v>845</v>
      </c>
      <c r="C52" s="84" t="s">
        <v>846</v>
      </c>
      <c r="D52" s="84" t="s">
        <v>847</v>
      </c>
      <c r="E52" s="84" t="s">
        <v>848</v>
      </c>
      <c r="F52" s="77">
        <v>1.607</v>
      </c>
      <c r="G52" s="78" t="s">
        <v>2108</v>
      </c>
      <c r="H52" s="77">
        <v>1.607</v>
      </c>
      <c r="I52" s="77"/>
      <c r="J52" s="77"/>
      <c r="K52" s="178"/>
      <c r="L52" s="64"/>
      <c r="M52" s="64"/>
      <c r="N52" s="65"/>
    </row>
    <row r="53" spans="1:14" ht="31.5">
      <c r="A53" s="179" t="s">
        <v>4034</v>
      </c>
      <c r="B53" s="51" t="s">
        <v>1257</v>
      </c>
      <c r="C53" s="73" t="s">
        <v>2107</v>
      </c>
      <c r="D53" s="73" t="s">
        <v>948</v>
      </c>
      <c r="E53" s="73" t="s">
        <v>950</v>
      </c>
      <c r="F53" s="46">
        <f>F54+F55</f>
        <v>4.617</v>
      </c>
      <c r="G53" s="55" t="s">
        <v>2108</v>
      </c>
      <c r="H53" s="46">
        <f>SUM(H54:H55)</f>
        <v>4.617</v>
      </c>
      <c r="I53" s="77"/>
      <c r="J53" s="77"/>
      <c r="K53" s="178" t="s">
        <v>3492</v>
      </c>
      <c r="L53" s="64"/>
      <c r="M53" s="64"/>
      <c r="N53" s="65"/>
    </row>
    <row r="54" spans="1:14" ht="12.75">
      <c r="A54" s="179"/>
      <c r="B54" s="85"/>
      <c r="C54" s="84" t="s">
        <v>1326</v>
      </c>
      <c r="D54" s="84" t="s">
        <v>949</v>
      </c>
      <c r="E54" s="84" t="s">
        <v>950</v>
      </c>
      <c r="F54" s="77">
        <v>3.868</v>
      </c>
      <c r="G54" s="78" t="s">
        <v>2108</v>
      </c>
      <c r="H54" s="77">
        <v>3.868</v>
      </c>
      <c r="I54" s="77"/>
      <c r="J54" s="77"/>
      <c r="K54" s="178"/>
      <c r="L54" s="64"/>
      <c r="M54" s="64"/>
      <c r="N54" s="65"/>
    </row>
    <row r="55" spans="1:14" ht="33.75">
      <c r="A55" s="179"/>
      <c r="B55" s="84" t="s">
        <v>951</v>
      </c>
      <c r="C55" s="84" t="s">
        <v>843</v>
      </c>
      <c r="D55" s="84" t="s">
        <v>948</v>
      </c>
      <c r="E55" s="84" t="s">
        <v>952</v>
      </c>
      <c r="F55" s="77">
        <v>0.749</v>
      </c>
      <c r="G55" s="78" t="s">
        <v>2108</v>
      </c>
      <c r="H55" s="77">
        <v>0.749</v>
      </c>
      <c r="I55" s="77"/>
      <c r="J55" s="77"/>
      <c r="K55" s="178"/>
      <c r="L55" s="64"/>
      <c r="M55" s="64"/>
      <c r="N55" s="65"/>
    </row>
    <row r="56" spans="1:14" ht="31.5">
      <c r="A56" s="86" t="s">
        <v>4035</v>
      </c>
      <c r="B56" s="51" t="s">
        <v>1258</v>
      </c>
      <c r="C56" s="73" t="s">
        <v>1326</v>
      </c>
      <c r="D56" s="73" t="s">
        <v>849</v>
      </c>
      <c r="E56" s="73" t="s">
        <v>850</v>
      </c>
      <c r="F56" s="46">
        <v>0.469</v>
      </c>
      <c r="G56" s="55" t="s">
        <v>2109</v>
      </c>
      <c r="H56" s="46">
        <f>F56</f>
        <v>0.469</v>
      </c>
      <c r="I56" s="77"/>
      <c r="J56" s="77"/>
      <c r="K56" s="59" t="s">
        <v>3492</v>
      </c>
      <c r="L56" s="64"/>
      <c r="M56" s="64"/>
      <c r="N56" s="65"/>
    </row>
    <row r="57" spans="1:14" ht="31.5">
      <c r="A57" s="179" t="s">
        <v>4036</v>
      </c>
      <c r="B57" s="51" t="s">
        <v>1259</v>
      </c>
      <c r="C57" s="51" t="s">
        <v>2107</v>
      </c>
      <c r="D57" s="73" t="s">
        <v>1667</v>
      </c>
      <c r="E57" s="73" t="s">
        <v>1668</v>
      </c>
      <c r="F57" s="46">
        <f>SUM(F58:F61)</f>
        <v>10.285</v>
      </c>
      <c r="G57" s="55" t="s">
        <v>2109</v>
      </c>
      <c r="H57" s="46">
        <f>SUM(H58:H61)</f>
        <v>10.285</v>
      </c>
      <c r="I57" s="77"/>
      <c r="J57" s="77"/>
      <c r="K57" s="178" t="s">
        <v>3492</v>
      </c>
      <c r="L57" s="64"/>
      <c r="M57" s="64"/>
      <c r="N57" s="65"/>
    </row>
    <row r="58" spans="1:14" ht="12.75">
      <c r="A58" s="179"/>
      <c r="B58" s="205"/>
      <c r="C58" s="205" t="s">
        <v>1326</v>
      </c>
      <c r="D58" s="84" t="s">
        <v>1669</v>
      </c>
      <c r="E58" s="84" t="s">
        <v>1670</v>
      </c>
      <c r="F58" s="77">
        <v>4.51</v>
      </c>
      <c r="G58" s="78" t="s">
        <v>2109</v>
      </c>
      <c r="H58" s="77">
        <v>4.51</v>
      </c>
      <c r="I58" s="77"/>
      <c r="J58" s="77"/>
      <c r="K58" s="178"/>
      <c r="L58" s="64"/>
      <c r="M58" s="64"/>
      <c r="N58" s="65"/>
    </row>
    <row r="59" spans="1:14" ht="33.75">
      <c r="A59" s="179"/>
      <c r="B59" s="205"/>
      <c r="C59" s="205"/>
      <c r="D59" s="84" t="s">
        <v>1671</v>
      </c>
      <c r="E59" s="84" t="s">
        <v>1668</v>
      </c>
      <c r="F59" s="77">
        <v>3.808</v>
      </c>
      <c r="G59" s="78" t="s">
        <v>2109</v>
      </c>
      <c r="H59" s="77">
        <v>3.808</v>
      </c>
      <c r="I59" s="77"/>
      <c r="J59" s="77"/>
      <c r="K59" s="178"/>
      <c r="L59" s="64"/>
      <c r="M59" s="64"/>
      <c r="N59" s="65"/>
    </row>
    <row r="60" spans="1:14" ht="45">
      <c r="A60" s="179"/>
      <c r="B60" s="84" t="s">
        <v>873</v>
      </c>
      <c r="C60" s="84" t="s">
        <v>1260</v>
      </c>
      <c r="D60" s="84" t="s">
        <v>1667</v>
      </c>
      <c r="E60" s="84" t="s">
        <v>874</v>
      </c>
      <c r="F60" s="77">
        <v>0.459</v>
      </c>
      <c r="G60" s="78" t="s">
        <v>2109</v>
      </c>
      <c r="H60" s="77">
        <v>0.459</v>
      </c>
      <c r="I60" s="77"/>
      <c r="J60" s="77"/>
      <c r="K60" s="178"/>
      <c r="L60" s="64"/>
      <c r="M60" s="64"/>
      <c r="N60" s="65"/>
    </row>
    <row r="61" spans="1:14" ht="45">
      <c r="A61" s="179"/>
      <c r="B61" s="84" t="s">
        <v>875</v>
      </c>
      <c r="C61" s="84" t="s">
        <v>876</v>
      </c>
      <c r="D61" s="84" t="s">
        <v>877</v>
      </c>
      <c r="E61" s="84" t="s">
        <v>878</v>
      </c>
      <c r="F61" s="77">
        <v>1.508</v>
      </c>
      <c r="G61" s="78" t="s">
        <v>2109</v>
      </c>
      <c r="H61" s="77">
        <v>1.508</v>
      </c>
      <c r="I61" s="77"/>
      <c r="J61" s="77"/>
      <c r="K61" s="178"/>
      <c r="L61" s="64"/>
      <c r="M61" s="64"/>
      <c r="N61" s="65"/>
    </row>
    <row r="62" spans="1:14" ht="32.25">
      <c r="A62" s="86" t="s">
        <v>4037</v>
      </c>
      <c r="B62" s="83" t="s">
        <v>1261</v>
      </c>
      <c r="C62" s="73" t="s">
        <v>1326</v>
      </c>
      <c r="D62" s="73" t="s">
        <v>4720</v>
      </c>
      <c r="E62" s="73" t="s">
        <v>1179</v>
      </c>
      <c r="F62" s="46">
        <v>0.746</v>
      </c>
      <c r="G62" s="55" t="s">
        <v>2108</v>
      </c>
      <c r="H62" s="46">
        <f>F62</f>
        <v>0.746</v>
      </c>
      <c r="I62" s="77"/>
      <c r="J62" s="77"/>
      <c r="K62" s="59" t="s">
        <v>3492</v>
      </c>
      <c r="L62" s="64"/>
      <c r="M62" s="64"/>
      <c r="N62" s="65"/>
    </row>
    <row r="63" spans="1:14" ht="31.5">
      <c r="A63" s="179" t="s">
        <v>4038</v>
      </c>
      <c r="B63" s="202" t="s">
        <v>1262</v>
      </c>
      <c r="C63" s="73" t="s">
        <v>2107</v>
      </c>
      <c r="D63" s="73" t="s">
        <v>2282</v>
      </c>
      <c r="E63" s="73" t="s">
        <v>2284</v>
      </c>
      <c r="F63" s="46">
        <f>F64+F65</f>
        <v>3.544</v>
      </c>
      <c r="G63" s="55" t="s">
        <v>2108</v>
      </c>
      <c r="H63" s="46">
        <f>SUM(H64:H65)</f>
        <v>3.544</v>
      </c>
      <c r="I63" s="77"/>
      <c r="J63" s="77"/>
      <c r="K63" s="178" t="s">
        <v>3492</v>
      </c>
      <c r="L63" s="64"/>
      <c r="M63" s="64"/>
      <c r="N63" s="65"/>
    </row>
    <row r="64" spans="1:14" ht="12.75">
      <c r="A64" s="179"/>
      <c r="B64" s="202"/>
      <c r="C64" s="84" t="s">
        <v>1326</v>
      </c>
      <c r="D64" s="84" t="s">
        <v>2283</v>
      </c>
      <c r="E64" s="84" t="s">
        <v>2284</v>
      </c>
      <c r="F64" s="77">
        <v>1.709</v>
      </c>
      <c r="G64" s="78" t="s">
        <v>2108</v>
      </c>
      <c r="H64" s="77">
        <v>1.709</v>
      </c>
      <c r="I64" s="77"/>
      <c r="J64" s="77"/>
      <c r="K64" s="178"/>
      <c r="L64" s="64"/>
      <c r="M64" s="64"/>
      <c r="N64" s="65"/>
    </row>
    <row r="65" spans="1:14" ht="45">
      <c r="A65" s="179"/>
      <c r="B65" s="84" t="s">
        <v>1288</v>
      </c>
      <c r="C65" s="84" t="s">
        <v>1246</v>
      </c>
      <c r="D65" s="84" t="s">
        <v>2282</v>
      </c>
      <c r="E65" s="84" t="s">
        <v>1289</v>
      </c>
      <c r="F65" s="77">
        <v>1.835</v>
      </c>
      <c r="G65" s="78" t="s">
        <v>2108</v>
      </c>
      <c r="H65" s="77">
        <v>1.835</v>
      </c>
      <c r="I65" s="77"/>
      <c r="J65" s="77"/>
      <c r="K65" s="178"/>
      <c r="L65" s="64"/>
      <c r="M65" s="64"/>
      <c r="N65" s="65"/>
    </row>
    <row r="66" spans="1:14" ht="31.5">
      <c r="A66" s="86" t="s">
        <v>4039</v>
      </c>
      <c r="B66" s="51" t="s">
        <v>1263</v>
      </c>
      <c r="C66" s="73" t="s">
        <v>1326</v>
      </c>
      <c r="D66" s="73" t="s">
        <v>1377</v>
      </c>
      <c r="E66" s="73" t="s">
        <v>1378</v>
      </c>
      <c r="F66" s="46">
        <v>6.43</v>
      </c>
      <c r="G66" s="55" t="s">
        <v>2109</v>
      </c>
      <c r="H66" s="46">
        <f>F66</f>
        <v>6.43</v>
      </c>
      <c r="I66" s="77"/>
      <c r="J66" s="77"/>
      <c r="K66" s="81" t="s">
        <v>3492</v>
      </c>
      <c r="L66" s="64"/>
      <c r="M66" s="64"/>
      <c r="N66" s="65"/>
    </row>
    <row r="67" spans="1:14" ht="31.5">
      <c r="A67" s="86" t="s">
        <v>4040</v>
      </c>
      <c r="B67" s="51" t="s">
        <v>1264</v>
      </c>
      <c r="C67" s="73" t="s">
        <v>1326</v>
      </c>
      <c r="D67" s="73" t="s">
        <v>1894</v>
      </c>
      <c r="E67" s="73" t="s">
        <v>1567</v>
      </c>
      <c r="F67" s="46">
        <v>3.703</v>
      </c>
      <c r="G67" s="55" t="s">
        <v>2108</v>
      </c>
      <c r="H67" s="46">
        <f>F67</f>
        <v>3.703</v>
      </c>
      <c r="I67" s="77"/>
      <c r="J67" s="77"/>
      <c r="K67" s="59" t="s">
        <v>3492</v>
      </c>
      <c r="L67" s="64"/>
      <c r="M67" s="64"/>
      <c r="N67" s="65"/>
    </row>
    <row r="68" spans="1:14" ht="31.5">
      <c r="A68" s="179" t="s">
        <v>4041</v>
      </c>
      <c r="B68" s="51" t="s">
        <v>1265</v>
      </c>
      <c r="C68" s="51" t="s">
        <v>2107</v>
      </c>
      <c r="D68" s="73" t="s">
        <v>879</v>
      </c>
      <c r="E68" s="73" t="s">
        <v>880</v>
      </c>
      <c r="F68" s="46">
        <f>F69+F70+F71+F72+F73+F74+F75</f>
        <v>18.451999999999998</v>
      </c>
      <c r="G68" s="55" t="s">
        <v>2108</v>
      </c>
      <c r="H68" s="46">
        <f>SUM(H69:H75)</f>
        <v>18.451999999999998</v>
      </c>
      <c r="I68" s="77"/>
      <c r="J68" s="77"/>
      <c r="K68" s="178" t="s">
        <v>3492</v>
      </c>
      <c r="L68" s="64"/>
      <c r="M68" s="64"/>
      <c r="N68" s="65"/>
    </row>
    <row r="69" spans="1:14" ht="12.75">
      <c r="A69" s="179"/>
      <c r="B69" s="205"/>
      <c r="C69" s="205" t="s">
        <v>1326</v>
      </c>
      <c r="D69" s="84" t="s">
        <v>881</v>
      </c>
      <c r="E69" s="84" t="s">
        <v>882</v>
      </c>
      <c r="F69" s="77">
        <v>4.295</v>
      </c>
      <c r="G69" s="78" t="s">
        <v>2108</v>
      </c>
      <c r="H69" s="77">
        <v>4.295</v>
      </c>
      <c r="I69" s="77"/>
      <c r="J69" s="77"/>
      <c r="K69" s="178"/>
      <c r="L69" s="64"/>
      <c r="M69" s="64"/>
      <c r="N69" s="65"/>
    </row>
    <row r="70" spans="1:14" ht="12.75">
      <c r="A70" s="179"/>
      <c r="B70" s="205"/>
      <c r="C70" s="205"/>
      <c r="D70" s="84" t="s">
        <v>883</v>
      </c>
      <c r="E70" s="84" t="s">
        <v>884</v>
      </c>
      <c r="F70" s="77">
        <v>2.475</v>
      </c>
      <c r="G70" s="78" t="s">
        <v>2108</v>
      </c>
      <c r="H70" s="77">
        <v>2.475</v>
      </c>
      <c r="I70" s="77"/>
      <c r="J70" s="77"/>
      <c r="K70" s="178"/>
      <c r="L70" s="64"/>
      <c r="M70" s="64"/>
      <c r="N70" s="65"/>
    </row>
    <row r="71" spans="1:14" ht="12.75">
      <c r="A71" s="179"/>
      <c r="B71" s="205"/>
      <c r="C71" s="205"/>
      <c r="D71" s="84" t="s">
        <v>885</v>
      </c>
      <c r="E71" s="84" t="s">
        <v>886</v>
      </c>
      <c r="F71" s="77">
        <v>6.133</v>
      </c>
      <c r="G71" s="78" t="s">
        <v>2108</v>
      </c>
      <c r="H71" s="77">
        <v>6.133</v>
      </c>
      <c r="I71" s="77"/>
      <c r="J71" s="77"/>
      <c r="K71" s="178"/>
      <c r="L71" s="64"/>
      <c r="M71" s="64"/>
      <c r="N71" s="65"/>
    </row>
    <row r="72" spans="1:14" ht="33.75">
      <c r="A72" s="179"/>
      <c r="B72" s="205"/>
      <c r="C72" s="205"/>
      <c r="D72" s="84" t="s">
        <v>887</v>
      </c>
      <c r="E72" s="84" t="s">
        <v>880</v>
      </c>
      <c r="F72" s="77">
        <v>1.494</v>
      </c>
      <c r="G72" s="78" t="s">
        <v>2108</v>
      </c>
      <c r="H72" s="77">
        <v>1.494</v>
      </c>
      <c r="I72" s="77"/>
      <c r="J72" s="77"/>
      <c r="K72" s="178"/>
      <c r="L72" s="64"/>
      <c r="M72" s="64"/>
      <c r="N72" s="65"/>
    </row>
    <row r="73" spans="1:14" ht="33.75">
      <c r="A73" s="179"/>
      <c r="B73" s="84" t="s">
        <v>888</v>
      </c>
      <c r="C73" s="84" t="s">
        <v>889</v>
      </c>
      <c r="D73" s="84" t="s">
        <v>879</v>
      </c>
      <c r="E73" s="84" t="s">
        <v>890</v>
      </c>
      <c r="F73" s="77">
        <v>0.901</v>
      </c>
      <c r="G73" s="78" t="s">
        <v>2108</v>
      </c>
      <c r="H73" s="77">
        <v>0.901</v>
      </c>
      <c r="I73" s="77"/>
      <c r="J73" s="77"/>
      <c r="K73" s="178"/>
      <c r="L73" s="64"/>
      <c r="M73" s="64"/>
      <c r="N73" s="65"/>
    </row>
    <row r="74" spans="1:14" ht="45">
      <c r="A74" s="179"/>
      <c r="B74" s="84" t="s">
        <v>891</v>
      </c>
      <c r="C74" s="84" t="s">
        <v>892</v>
      </c>
      <c r="D74" s="84" t="s">
        <v>893</v>
      </c>
      <c r="E74" s="84" t="s">
        <v>894</v>
      </c>
      <c r="F74" s="87">
        <v>1.044</v>
      </c>
      <c r="G74" s="78" t="s">
        <v>2108</v>
      </c>
      <c r="H74" s="87">
        <v>1.044</v>
      </c>
      <c r="I74" s="87"/>
      <c r="J74" s="87"/>
      <c r="K74" s="178"/>
      <c r="L74" s="64"/>
      <c r="M74" s="64"/>
      <c r="N74" s="65"/>
    </row>
    <row r="75" spans="1:14" ht="45">
      <c r="A75" s="179"/>
      <c r="B75" s="84" t="s">
        <v>895</v>
      </c>
      <c r="C75" s="84" t="s">
        <v>896</v>
      </c>
      <c r="D75" s="84" t="s">
        <v>897</v>
      </c>
      <c r="E75" s="84" t="s">
        <v>898</v>
      </c>
      <c r="F75" s="87">
        <v>2.11</v>
      </c>
      <c r="G75" s="78" t="s">
        <v>2108</v>
      </c>
      <c r="H75" s="87">
        <v>2.11</v>
      </c>
      <c r="I75" s="87"/>
      <c r="J75" s="87"/>
      <c r="K75" s="178"/>
      <c r="L75" s="64"/>
      <c r="M75" s="64"/>
      <c r="N75" s="65"/>
    </row>
    <row r="76" spans="1:14" ht="42">
      <c r="A76" s="86" t="s">
        <v>4042</v>
      </c>
      <c r="B76" s="51" t="s">
        <v>1266</v>
      </c>
      <c r="C76" s="73" t="s">
        <v>1326</v>
      </c>
      <c r="D76" s="73" t="s">
        <v>916</v>
      </c>
      <c r="E76" s="73" t="s">
        <v>1663</v>
      </c>
      <c r="F76" s="46">
        <v>11.326</v>
      </c>
      <c r="G76" s="55" t="s">
        <v>4615</v>
      </c>
      <c r="H76" s="46" t="s">
        <v>4616</v>
      </c>
      <c r="I76" s="46"/>
      <c r="J76" s="46"/>
      <c r="K76" s="59" t="s">
        <v>3492</v>
      </c>
      <c r="L76" s="64"/>
      <c r="M76" s="64"/>
      <c r="N76" s="65"/>
    </row>
    <row r="77" spans="1:14" ht="31.5">
      <c r="A77" s="179" t="s">
        <v>4043</v>
      </c>
      <c r="B77" s="51" t="s">
        <v>1267</v>
      </c>
      <c r="C77" s="51" t="s">
        <v>2107</v>
      </c>
      <c r="D77" s="51" t="s">
        <v>1368</v>
      </c>
      <c r="E77" s="51" t="s">
        <v>1371</v>
      </c>
      <c r="F77" s="46">
        <f>F78+F79+F80</f>
        <v>6.404999999999999</v>
      </c>
      <c r="G77" s="55" t="s">
        <v>2108</v>
      </c>
      <c r="H77" s="46">
        <f>SUM(H78:H80)</f>
        <v>6.404999999999999</v>
      </c>
      <c r="I77" s="77"/>
      <c r="J77" s="77"/>
      <c r="K77" s="178" t="s">
        <v>3492</v>
      </c>
      <c r="L77" s="64"/>
      <c r="M77" s="64"/>
      <c r="N77" s="65"/>
    </row>
    <row r="78" spans="1:14" ht="33.75">
      <c r="A78" s="179"/>
      <c r="B78" s="205"/>
      <c r="C78" s="205" t="s">
        <v>1326</v>
      </c>
      <c r="D78" s="85" t="s">
        <v>1368</v>
      </c>
      <c r="E78" s="85" t="s">
        <v>1369</v>
      </c>
      <c r="F78" s="77">
        <v>4.311</v>
      </c>
      <c r="G78" s="78" t="s">
        <v>2108</v>
      </c>
      <c r="H78" s="77">
        <v>4.311</v>
      </c>
      <c r="I78" s="77"/>
      <c r="J78" s="77"/>
      <c r="K78" s="178"/>
      <c r="L78" s="64"/>
      <c r="M78" s="64"/>
      <c r="N78" s="65"/>
    </row>
    <row r="79" spans="1:14" ht="12.75">
      <c r="A79" s="179"/>
      <c r="B79" s="205"/>
      <c r="C79" s="205"/>
      <c r="D79" s="85" t="s">
        <v>1370</v>
      </c>
      <c r="E79" s="85" t="s">
        <v>1371</v>
      </c>
      <c r="F79" s="77">
        <v>0.52</v>
      </c>
      <c r="G79" s="78" t="s">
        <v>2108</v>
      </c>
      <c r="H79" s="77">
        <v>0.52</v>
      </c>
      <c r="I79" s="77"/>
      <c r="J79" s="77"/>
      <c r="K79" s="178"/>
      <c r="L79" s="64"/>
      <c r="M79" s="64"/>
      <c r="N79" s="65"/>
    </row>
    <row r="80" spans="1:14" ht="56.25">
      <c r="A80" s="179"/>
      <c r="B80" s="84" t="s">
        <v>2270</v>
      </c>
      <c r="C80" s="85" t="s">
        <v>2271</v>
      </c>
      <c r="D80" s="85" t="s">
        <v>851</v>
      </c>
      <c r="E80" s="85" t="s">
        <v>1172</v>
      </c>
      <c r="F80" s="77">
        <v>1.574</v>
      </c>
      <c r="G80" s="78" t="s">
        <v>2108</v>
      </c>
      <c r="H80" s="77">
        <v>1.574</v>
      </c>
      <c r="I80" s="77"/>
      <c r="J80" s="77"/>
      <c r="K80" s="178"/>
      <c r="L80" s="64"/>
      <c r="M80" s="64"/>
      <c r="N80" s="65"/>
    </row>
    <row r="81" spans="1:14" ht="31.5">
      <c r="A81" s="86" t="s">
        <v>4044</v>
      </c>
      <c r="B81" s="51" t="s">
        <v>1268</v>
      </c>
      <c r="C81" s="73" t="s">
        <v>1326</v>
      </c>
      <c r="D81" s="73" t="s">
        <v>1676</v>
      </c>
      <c r="E81" s="73" t="s">
        <v>1677</v>
      </c>
      <c r="F81" s="46">
        <v>0.593</v>
      </c>
      <c r="G81" s="55" t="s">
        <v>2109</v>
      </c>
      <c r="H81" s="46">
        <f>F81</f>
        <v>0.593</v>
      </c>
      <c r="I81" s="77"/>
      <c r="J81" s="77"/>
      <c r="K81" s="59" t="s">
        <v>3492</v>
      </c>
      <c r="L81" s="64"/>
      <c r="M81" s="64"/>
      <c r="N81" s="65"/>
    </row>
    <row r="82" spans="1:14" ht="42">
      <c r="A82" s="86" t="s">
        <v>4045</v>
      </c>
      <c r="B82" s="51" t="s">
        <v>1241</v>
      </c>
      <c r="C82" s="73" t="s">
        <v>1326</v>
      </c>
      <c r="D82" s="73" t="s">
        <v>2516</v>
      </c>
      <c r="E82" s="73" t="s">
        <v>773</v>
      </c>
      <c r="F82" s="46">
        <v>1.837</v>
      </c>
      <c r="G82" s="55" t="s">
        <v>2108</v>
      </c>
      <c r="H82" s="46">
        <f>F82</f>
        <v>1.837</v>
      </c>
      <c r="I82" s="77"/>
      <c r="J82" s="77"/>
      <c r="K82" s="59" t="s">
        <v>3492</v>
      </c>
      <c r="L82" s="64"/>
      <c r="M82" s="64"/>
      <c r="N82" s="65"/>
    </row>
    <row r="83" spans="1:14" ht="42">
      <c r="A83" s="179" t="s">
        <v>4046</v>
      </c>
      <c r="B83" s="51" t="s">
        <v>1269</v>
      </c>
      <c r="C83" s="73" t="s">
        <v>2107</v>
      </c>
      <c r="D83" s="73" t="s">
        <v>1582</v>
      </c>
      <c r="E83" s="73" t="s">
        <v>1324</v>
      </c>
      <c r="F83" s="46">
        <f>SUM(F84:F85)</f>
        <v>8.120000000000001</v>
      </c>
      <c r="G83" s="55" t="s">
        <v>2108</v>
      </c>
      <c r="H83" s="46">
        <f>SUM(H84:H85)</f>
        <v>8.120000000000001</v>
      </c>
      <c r="I83" s="77"/>
      <c r="J83" s="77"/>
      <c r="K83" s="178" t="s">
        <v>3492</v>
      </c>
      <c r="L83" s="64"/>
      <c r="M83" s="64"/>
      <c r="N83" s="65"/>
    </row>
    <row r="84" spans="1:14" ht="33.75">
      <c r="A84" s="179"/>
      <c r="B84" s="85"/>
      <c r="C84" s="84" t="s">
        <v>1326</v>
      </c>
      <c r="D84" s="84" t="s">
        <v>1582</v>
      </c>
      <c r="E84" s="84" t="s">
        <v>1325</v>
      </c>
      <c r="F84" s="77">
        <v>7.458</v>
      </c>
      <c r="G84" s="78" t="s">
        <v>2108</v>
      </c>
      <c r="H84" s="77">
        <v>7.458</v>
      </c>
      <c r="I84" s="77"/>
      <c r="J84" s="77"/>
      <c r="K84" s="178"/>
      <c r="L84" s="64"/>
      <c r="M84" s="64"/>
      <c r="N84" s="65"/>
    </row>
    <row r="85" spans="1:14" ht="45">
      <c r="A85" s="179"/>
      <c r="B85" s="84" t="s">
        <v>1664</v>
      </c>
      <c r="C85" s="84" t="s">
        <v>1665</v>
      </c>
      <c r="D85" s="84" t="s">
        <v>1666</v>
      </c>
      <c r="E85" s="84" t="s">
        <v>1324</v>
      </c>
      <c r="F85" s="77">
        <v>0.662</v>
      </c>
      <c r="G85" s="78" t="s">
        <v>2108</v>
      </c>
      <c r="H85" s="77">
        <v>0.662</v>
      </c>
      <c r="I85" s="77"/>
      <c r="J85" s="77"/>
      <c r="K85" s="178"/>
      <c r="L85" s="64"/>
      <c r="M85" s="64"/>
      <c r="N85" s="65"/>
    </row>
    <row r="86" spans="1:14" ht="42">
      <c r="A86" s="179" t="s">
        <v>4047</v>
      </c>
      <c r="B86" s="51" t="s">
        <v>1270</v>
      </c>
      <c r="C86" s="51" t="s">
        <v>2107</v>
      </c>
      <c r="D86" s="73" t="s">
        <v>2517</v>
      </c>
      <c r="E86" s="73" t="s">
        <v>2518</v>
      </c>
      <c r="F86" s="46">
        <f>SUM(F87:F95)</f>
        <v>28.345</v>
      </c>
      <c r="G86" s="55" t="s">
        <v>2108</v>
      </c>
      <c r="H86" s="46">
        <f>SUM(H87:H95)</f>
        <v>28.345</v>
      </c>
      <c r="I86" s="77"/>
      <c r="J86" s="77"/>
      <c r="K86" s="178" t="s">
        <v>3492</v>
      </c>
      <c r="L86" s="64"/>
      <c r="M86" s="64"/>
      <c r="N86" s="65"/>
    </row>
    <row r="87" spans="1:14" ht="33.75">
      <c r="A87" s="179"/>
      <c r="B87" s="205"/>
      <c r="C87" s="205" t="s">
        <v>1326</v>
      </c>
      <c r="D87" s="84" t="s">
        <v>2517</v>
      </c>
      <c r="E87" s="84" t="s">
        <v>1379</v>
      </c>
      <c r="F87" s="78">
        <v>9.861</v>
      </c>
      <c r="G87" s="78" t="s">
        <v>2108</v>
      </c>
      <c r="H87" s="78">
        <v>9.861</v>
      </c>
      <c r="I87" s="78"/>
      <c r="J87" s="78"/>
      <c r="K87" s="178"/>
      <c r="L87" s="64"/>
      <c r="M87" s="64"/>
      <c r="N87" s="65"/>
    </row>
    <row r="88" spans="1:14" ht="12.75">
      <c r="A88" s="179"/>
      <c r="B88" s="205"/>
      <c r="C88" s="205"/>
      <c r="D88" s="84" t="s">
        <v>1380</v>
      </c>
      <c r="E88" s="84" t="s">
        <v>1381</v>
      </c>
      <c r="F88" s="78">
        <v>4.164</v>
      </c>
      <c r="G88" s="78" t="s">
        <v>2108</v>
      </c>
      <c r="H88" s="78">
        <v>4.164</v>
      </c>
      <c r="I88" s="78"/>
      <c r="J88" s="78"/>
      <c r="K88" s="178"/>
      <c r="L88" s="64"/>
      <c r="M88" s="64"/>
      <c r="N88" s="65"/>
    </row>
    <row r="89" spans="1:14" ht="12.75">
      <c r="A89" s="179"/>
      <c r="B89" s="205"/>
      <c r="C89" s="205"/>
      <c r="D89" s="84" t="s">
        <v>1382</v>
      </c>
      <c r="E89" s="84" t="s">
        <v>1383</v>
      </c>
      <c r="F89" s="78">
        <v>3.534</v>
      </c>
      <c r="G89" s="78" t="s">
        <v>2108</v>
      </c>
      <c r="H89" s="78">
        <v>3.534</v>
      </c>
      <c r="I89" s="78"/>
      <c r="J89" s="78"/>
      <c r="K89" s="178"/>
      <c r="L89" s="64"/>
      <c r="M89" s="64"/>
      <c r="N89" s="65"/>
    </row>
    <row r="90" spans="1:14" ht="12.75">
      <c r="A90" s="179"/>
      <c r="B90" s="205"/>
      <c r="C90" s="205"/>
      <c r="D90" s="84" t="s">
        <v>1384</v>
      </c>
      <c r="E90" s="84" t="s">
        <v>1385</v>
      </c>
      <c r="F90" s="77">
        <v>4.49</v>
      </c>
      <c r="G90" s="78" t="s">
        <v>2108</v>
      </c>
      <c r="H90" s="77">
        <v>4.49</v>
      </c>
      <c r="I90" s="77"/>
      <c r="J90" s="77"/>
      <c r="K90" s="178"/>
      <c r="L90" s="64"/>
      <c r="M90" s="64"/>
      <c r="N90" s="65"/>
    </row>
    <row r="91" spans="1:14" ht="33.75">
      <c r="A91" s="179"/>
      <c r="B91" s="205"/>
      <c r="C91" s="205"/>
      <c r="D91" s="84" t="s">
        <v>1386</v>
      </c>
      <c r="E91" s="84" t="s">
        <v>2028</v>
      </c>
      <c r="F91" s="77">
        <v>1.56</v>
      </c>
      <c r="G91" s="78" t="s">
        <v>2108</v>
      </c>
      <c r="H91" s="77">
        <v>1.56</v>
      </c>
      <c r="I91" s="77"/>
      <c r="J91" s="77"/>
      <c r="K91" s="178"/>
      <c r="L91" s="64"/>
      <c r="M91" s="64"/>
      <c r="N91" s="65"/>
    </row>
    <row r="92" spans="1:14" ht="67.5">
      <c r="A92" s="179"/>
      <c r="B92" s="84" t="s">
        <v>2029</v>
      </c>
      <c r="C92" s="84" t="s">
        <v>1552</v>
      </c>
      <c r="D92" s="84" t="s">
        <v>1553</v>
      </c>
      <c r="E92" s="84" t="s">
        <v>1554</v>
      </c>
      <c r="F92" s="88">
        <v>0.927</v>
      </c>
      <c r="G92" s="78" t="s">
        <v>2108</v>
      </c>
      <c r="H92" s="88">
        <v>0.927</v>
      </c>
      <c r="I92" s="88"/>
      <c r="J92" s="88"/>
      <c r="K92" s="178"/>
      <c r="L92" s="64"/>
      <c r="M92" s="64"/>
      <c r="N92" s="65"/>
    </row>
    <row r="93" spans="1:14" ht="67.5">
      <c r="A93" s="179"/>
      <c r="B93" s="84" t="s">
        <v>1290</v>
      </c>
      <c r="C93" s="84" t="s">
        <v>1291</v>
      </c>
      <c r="D93" s="84" t="s">
        <v>1292</v>
      </c>
      <c r="E93" s="84" t="s">
        <v>1293</v>
      </c>
      <c r="F93" s="88">
        <v>0.667</v>
      </c>
      <c r="G93" s="78" t="s">
        <v>2108</v>
      </c>
      <c r="H93" s="88">
        <v>0.667</v>
      </c>
      <c r="I93" s="88"/>
      <c r="J93" s="88"/>
      <c r="K93" s="178"/>
      <c r="L93" s="64"/>
      <c r="M93" s="64"/>
      <c r="N93" s="65"/>
    </row>
    <row r="94" spans="1:14" ht="67.5">
      <c r="A94" s="179"/>
      <c r="B94" s="84" t="s">
        <v>1294</v>
      </c>
      <c r="C94" s="84" t="s">
        <v>1295</v>
      </c>
      <c r="D94" s="84" t="s">
        <v>1296</v>
      </c>
      <c r="E94" s="84" t="s">
        <v>1297</v>
      </c>
      <c r="F94" s="88">
        <v>2.697</v>
      </c>
      <c r="G94" s="78" t="s">
        <v>2108</v>
      </c>
      <c r="H94" s="88">
        <v>2.697</v>
      </c>
      <c r="I94" s="88"/>
      <c r="J94" s="88"/>
      <c r="K94" s="178"/>
      <c r="L94" s="64"/>
      <c r="M94" s="64"/>
      <c r="N94" s="65"/>
    </row>
    <row r="95" spans="1:14" ht="58.5" customHeight="1">
      <c r="A95" s="179"/>
      <c r="B95" s="84" t="s">
        <v>1568</v>
      </c>
      <c r="C95" s="84" t="s">
        <v>1569</v>
      </c>
      <c r="D95" s="84" t="s">
        <v>1570</v>
      </c>
      <c r="E95" s="84" t="s">
        <v>1571</v>
      </c>
      <c r="F95" s="88">
        <v>0.445</v>
      </c>
      <c r="G95" s="78" t="s">
        <v>2108</v>
      </c>
      <c r="H95" s="88">
        <v>0.445</v>
      </c>
      <c r="I95" s="88"/>
      <c r="J95" s="88"/>
      <c r="K95" s="178"/>
      <c r="L95" s="64"/>
      <c r="M95" s="64"/>
      <c r="N95" s="65"/>
    </row>
    <row r="96" spans="1:14" ht="31.5">
      <c r="A96" s="86" t="s">
        <v>4048</v>
      </c>
      <c r="B96" s="51" t="s">
        <v>1271</v>
      </c>
      <c r="C96" s="73" t="s">
        <v>1326</v>
      </c>
      <c r="D96" s="73" t="s">
        <v>1581</v>
      </c>
      <c r="E96" s="73" t="s">
        <v>4721</v>
      </c>
      <c r="F96" s="46">
        <v>12.501</v>
      </c>
      <c r="G96" s="55" t="s">
        <v>2108</v>
      </c>
      <c r="H96" s="46">
        <f>F96</f>
        <v>12.501</v>
      </c>
      <c r="I96" s="77"/>
      <c r="J96" s="77"/>
      <c r="K96" s="59" t="s">
        <v>3492</v>
      </c>
      <c r="L96" s="64"/>
      <c r="M96" s="64"/>
      <c r="N96" s="65"/>
    </row>
    <row r="97" spans="1:14" ht="42">
      <c r="A97" s="179" t="s">
        <v>4049</v>
      </c>
      <c r="B97" s="51" t="s">
        <v>1273</v>
      </c>
      <c r="C97" s="51" t="s">
        <v>2107</v>
      </c>
      <c r="D97" s="73" t="s">
        <v>1759</v>
      </c>
      <c r="E97" s="73" t="s">
        <v>4722</v>
      </c>
      <c r="F97" s="46">
        <f>SUM(F98:F103)</f>
        <v>14.027000000000001</v>
      </c>
      <c r="G97" s="55" t="s">
        <v>2108</v>
      </c>
      <c r="H97" s="46">
        <f>SUM(H98:H103)</f>
        <v>14.027000000000001</v>
      </c>
      <c r="I97" s="77"/>
      <c r="J97" s="77"/>
      <c r="K97" s="178" t="s">
        <v>3492</v>
      </c>
      <c r="L97" s="64"/>
      <c r="M97" s="64"/>
      <c r="N97" s="65"/>
    </row>
    <row r="98" spans="1:14" ht="12.75">
      <c r="A98" s="224"/>
      <c r="B98" s="205"/>
      <c r="C98" s="205" t="s">
        <v>1326</v>
      </c>
      <c r="D98" s="84" t="s">
        <v>1761</v>
      </c>
      <c r="E98" s="84" t="s">
        <v>1762</v>
      </c>
      <c r="F98" s="77">
        <v>2.854</v>
      </c>
      <c r="G98" s="78" t="s">
        <v>2108</v>
      </c>
      <c r="H98" s="77">
        <v>2.854</v>
      </c>
      <c r="I98" s="77"/>
      <c r="J98" s="77"/>
      <c r="K98" s="178"/>
      <c r="L98" s="64"/>
      <c r="M98" s="64"/>
      <c r="N98" s="65"/>
    </row>
    <row r="99" spans="1:14" ht="12.75">
      <c r="A99" s="224"/>
      <c r="B99" s="205"/>
      <c r="C99" s="205"/>
      <c r="D99" s="84" t="s">
        <v>1763</v>
      </c>
      <c r="E99" s="84" t="s">
        <v>1764</v>
      </c>
      <c r="F99" s="77">
        <v>4.416</v>
      </c>
      <c r="G99" s="78" t="s">
        <v>2108</v>
      </c>
      <c r="H99" s="77">
        <v>4.416</v>
      </c>
      <c r="I99" s="77"/>
      <c r="J99" s="77"/>
      <c r="K99" s="178"/>
      <c r="L99" s="64"/>
      <c r="M99" s="64"/>
      <c r="N99" s="65"/>
    </row>
    <row r="100" spans="1:14" ht="33.75">
      <c r="A100" s="224"/>
      <c r="B100" s="205"/>
      <c r="C100" s="205"/>
      <c r="D100" s="84" t="s">
        <v>1765</v>
      </c>
      <c r="E100" s="84" t="s">
        <v>4722</v>
      </c>
      <c r="F100" s="77">
        <v>2.402</v>
      </c>
      <c r="G100" s="78" t="s">
        <v>2108</v>
      </c>
      <c r="H100" s="77">
        <v>2.402</v>
      </c>
      <c r="I100" s="77"/>
      <c r="J100" s="77"/>
      <c r="K100" s="178"/>
      <c r="L100" s="64"/>
      <c r="M100" s="64"/>
      <c r="N100" s="65"/>
    </row>
    <row r="101" spans="1:14" ht="45">
      <c r="A101" s="224"/>
      <c r="B101" s="84" t="s">
        <v>1555</v>
      </c>
      <c r="C101" s="84" t="s">
        <v>1328</v>
      </c>
      <c r="D101" s="84" t="s">
        <v>1759</v>
      </c>
      <c r="E101" s="84" t="s">
        <v>1556</v>
      </c>
      <c r="F101" s="77">
        <v>1.196</v>
      </c>
      <c r="G101" s="78" t="s">
        <v>2108</v>
      </c>
      <c r="H101" s="77">
        <v>1.196</v>
      </c>
      <c r="I101" s="77"/>
      <c r="J101" s="77"/>
      <c r="K101" s="178"/>
      <c r="L101" s="64"/>
      <c r="M101" s="64"/>
      <c r="N101" s="65"/>
    </row>
    <row r="102" spans="1:14" ht="45">
      <c r="A102" s="224"/>
      <c r="B102" s="84" t="s">
        <v>1557</v>
      </c>
      <c r="C102" s="84" t="s">
        <v>1558</v>
      </c>
      <c r="D102" s="84" t="s">
        <v>1559</v>
      </c>
      <c r="E102" s="84" t="s">
        <v>1560</v>
      </c>
      <c r="F102" s="77">
        <v>1.676</v>
      </c>
      <c r="G102" s="78" t="s">
        <v>2108</v>
      </c>
      <c r="H102" s="77">
        <v>1.676</v>
      </c>
      <c r="I102" s="77"/>
      <c r="J102" s="77"/>
      <c r="K102" s="178"/>
      <c r="L102" s="64"/>
      <c r="M102" s="64"/>
      <c r="N102" s="65"/>
    </row>
    <row r="103" spans="1:14" ht="45">
      <c r="A103" s="224"/>
      <c r="B103" s="84" t="s">
        <v>1432</v>
      </c>
      <c r="C103" s="84" t="s">
        <v>1433</v>
      </c>
      <c r="D103" s="84" t="s">
        <v>1434</v>
      </c>
      <c r="E103" s="84" t="s">
        <v>1435</v>
      </c>
      <c r="F103" s="77">
        <v>1.483</v>
      </c>
      <c r="G103" s="78" t="s">
        <v>2108</v>
      </c>
      <c r="H103" s="77">
        <v>1.483</v>
      </c>
      <c r="I103" s="77"/>
      <c r="J103" s="77"/>
      <c r="K103" s="178"/>
      <c r="L103" s="64"/>
      <c r="M103" s="64"/>
      <c r="N103" s="65"/>
    </row>
    <row r="104" spans="1:14" ht="31.5">
      <c r="A104" s="179" t="s">
        <v>4050</v>
      </c>
      <c r="B104" s="51" t="s">
        <v>1274</v>
      </c>
      <c r="C104" s="73" t="s">
        <v>2107</v>
      </c>
      <c r="D104" s="73" t="s">
        <v>1436</v>
      </c>
      <c r="E104" s="73" t="s">
        <v>1561</v>
      </c>
      <c r="F104" s="46">
        <f>F105+F106</f>
        <v>7.321</v>
      </c>
      <c r="G104" s="55" t="s">
        <v>2108</v>
      </c>
      <c r="H104" s="46">
        <f>SUM(H105:H106)</f>
        <v>7.321</v>
      </c>
      <c r="I104" s="77"/>
      <c r="J104" s="77"/>
      <c r="K104" s="178" t="s">
        <v>3492</v>
      </c>
      <c r="L104" s="64"/>
      <c r="M104" s="64"/>
      <c r="N104" s="65"/>
    </row>
    <row r="105" spans="1:14" ht="12.75">
      <c r="A105" s="179"/>
      <c r="B105" s="85"/>
      <c r="C105" s="84" t="s">
        <v>1326</v>
      </c>
      <c r="D105" s="84" t="s">
        <v>1760</v>
      </c>
      <c r="E105" s="84" t="s">
        <v>1561</v>
      </c>
      <c r="F105" s="77">
        <v>5.329</v>
      </c>
      <c r="G105" s="78" t="s">
        <v>2108</v>
      </c>
      <c r="H105" s="77">
        <v>5.329</v>
      </c>
      <c r="I105" s="77"/>
      <c r="J105" s="77"/>
      <c r="K105" s="178"/>
      <c r="L105" s="64"/>
      <c r="M105" s="64"/>
      <c r="N105" s="65"/>
    </row>
    <row r="106" spans="1:14" ht="45">
      <c r="A106" s="179"/>
      <c r="B106" s="84" t="s">
        <v>940</v>
      </c>
      <c r="C106" s="84" t="s">
        <v>941</v>
      </c>
      <c r="D106" s="84" t="s">
        <v>1436</v>
      </c>
      <c r="E106" s="84" t="s">
        <v>942</v>
      </c>
      <c r="F106" s="77">
        <v>1.992</v>
      </c>
      <c r="G106" s="78" t="s">
        <v>2108</v>
      </c>
      <c r="H106" s="77">
        <v>1.992</v>
      </c>
      <c r="I106" s="77"/>
      <c r="J106" s="77"/>
      <c r="K106" s="178"/>
      <c r="L106" s="64"/>
      <c r="M106" s="64"/>
      <c r="N106" s="65"/>
    </row>
    <row r="107" spans="1:14" ht="31.5">
      <c r="A107" s="86" t="s">
        <v>4051</v>
      </c>
      <c r="B107" s="51" t="s">
        <v>1275</v>
      </c>
      <c r="C107" s="73" t="s">
        <v>1326</v>
      </c>
      <c r="D107" s="73" t="s">
        <v>1674</v>
      </c>
      <c r="E107" s="73" t="s">
        <v>1675</v>
      </c>
      <c r="F107" s="46">
        <v>3.664</v>
      </c>
      <c r="G107" s="55" t="s">
        <v>2108</v>
      </c>
      <c r="H107" s="46">
        <f>F107</f>
        <v>3.664</v>
      </c>
      <c r="I107" s="77"/>
      <c r="J107" s="77"/>
      <c r="K107" s="59" t="s">
        <v>3492</v>
      </c>
      <c r="L107" s="64"/>
      <c r="M107" s="64"/>
      <c r="N107" s="65"/>
    </row>
    <row r="108" spans="1:14" ht="42">
      <c r="A108" s="179" t="s">
        <v>4052</v>
      </c>
      <c r="B108" s="51" t="s">
        <v>1276</v>
      </c>
      <c r="C108" s="51" t="s">
        <v>2107</v>
      </c>
      <c r="D108" s="73" t="s">
        <v>1753</v>
      </c>
      <c r="E108" s="51" t="s">
        <v>1758</v>
      </c>
      <c r="F108" s="46">
        <f>F109+F110+F111+F112</f>
        <v>9.487</v>
      </c>
      <c r="G108" s="55" t="s">
        <v>2109</v>
      </c>
      <c r="H108" s="46">
        <f>SUM(H109:H112)</f>
        <v>9.487</v>
      </c>
      <c r="I108" s="77"/>
      <c r="J108" s="77"/>
      <c r="K108" s="178" t="s">
        <v>3492</v>
      </c>
      <c r="L108" s="64"/>
      <c r="M108" s="64"/>
      <c r="N108" s="65"/>
    </row>
    <row r="109" spans="1:14" ht="45">
      <c r="A109" s="179"/>
      <c r="B109" s="205"/>
      <c r="C109" s="205" t="s">
        <v>1326</v>
      </c>
      <c r="D109" s="84" t="s">
        <v>1753</v>
      </c>
      <c r="E109" s="85" t="s">
        <v>1754</v>
      </c>
      <c r="F109" s="77">
        <v>0.36</v>
      </c>
      <c r="G109" s="78" t="s">
        <v>2109</v>
      </c>
      <c r="H109" s="77">
        <v>0.36</v>
      </c>
      <c r="I109" s="77"/>
      <c r="J109" s="77"/>
      <c r="K109" s="178"/>
      <c r="L109" s="64"/>
      <c r="M109" s="64"/>
      <c r="N109" s="65"/>
    </row>
    <row r="110" spans="1:14" ht="22.5">
      <c r="A110" s="179"/>
      <c r="B110" s="205"/>
      <c r="C110" s="205"/>
      <c r="D110" s="84" t="s">
        <v>1755</v>
      </c>
      <c r="E110" s="85" t="s">
        <v>1756</v>
      </c>
      <c r="F110" s="77">
        <v>0.017</v>
      </c>
      <c r="G110" s="78" t="s">
        <v>2109</v>
      </c>
      <c r="H110" s="77">
        <v>0.017</v>
      </c>
      <c r="I110" s="77"/>
      <c r="J110" s="77"/>
      <c r="K110" s="178"/>
      <c r="L110" s="64"/>
      <c r="M110" s="64"/>
      <c r="N110" s="65"/>
    </row>
    <row r="111" spans="1:14" ht="12.75">
      <c r="A111" s="179"/>
      <c r="B111" s="205"/>
      <c r="C111" s="205"/>
      <c r="D111" s="84" t="s">
        <v>1757</v>
      </c>
      <c r="E111" s="85" t="s">
        <v>1758</v>
      </c>
      <c r="F111" s="77">
        <v>7.667</v>
      </c>
      <c r="G111" s="78" t="s">
        <v>2109</v>
      </c>
      <c r="H111" s="77">
        <v>7.667</v>
      </c>
      <c r="I111" s="77"/>
      <c r="J111" s="77"/>
      <c r="K111" s="178"/>
      <c r="L111" s="64"/>
      <c r="M111" s="64"/>
      <c r="N111" s="65"/>
    </row>
    <row r="112" spans="1:14" ht="45">
      <c r="A112" s="179"/>
      <c r="B112" s="84" t="s">
        <v>772</v>
      </c>
      <c r="C112" s="85" t="s">
        <v>1372</v>
      </c>
      <c r="D112" s="85" t="s">
        <v>1373</v>
      </c>
      <c r="E112" s="85" t="s">
        <v>1374</v>
      </c>
      <c r="F112" s="77">
        <v>1.443</v>
      </c>
      <c r="G112" s="78" t="s">
        <v>2109</v>
      </c>
      <c r="H112" s="77">
        <v>1.443</v>
      </c>
      <c r="I112" s="77"/>
      <c r="J112" s="77"/>
      <c r="K112" s="178"/>
      <c r="L112" s="64"/>
      <c r="M112" s="64"/>
      <c r="N112" s="65"/>
    </row>
    <row r="113" spans="1:14" ht="31.5">
      <c r="A113" s="86" t="s">
        <v>4053</v>
      </c>
      <c r="B113" s="51" t="s">
        <v>1277</v>
      </c>
      <c r="C113" s="73" t="s">
        <v>1326</v>
      </c>
      <c r="D113" s="73" t="s">
        <v>1322</v>
      </c>
      <c r="E113" s="73" t="s">
        <v>1323</v>
      </c>
      <c r="F113" s="46">
        <v>0.648</v>
      </c>
      <c r="G113" s="55" t="s">
        <v>2108</v>
      </c>
      <c r="H113" s="46">
        <f>F113</f>
        <v>0.648</v>
      </c>
      <c r="I113" s="77"/>
      <c r="J113" s="77"/>
      <c r="K113" s="59" t="s">
        <v>3492</v>
      </c>
      <c r="L113" s="64"/>
      <c r="M113" s="64"/>
      <c r="N113" s="65"/>
    </row>
    <row r="114" spans="1:14" ht="31.5">
      <c r="A114" s="179" t="s">
        <v>4054</v>
      </c>
      <c r="B114" s="181" t="s">
        <v>4723</v>
      </c>
      <c r="C114" s="73" t="s">
        <v>2107</v>
      </c>
      <c r="D114" s="73" t="s">
        <v>1892</v>
      </c>
      <c r="E114" s="73" t="s">
        <v>4725</v>
      </c>
      <c r="F114" s="46">
        <f>SUM(F115:F116)</f>
        <v>1.069</v>
      </c>
      <c r="G114" s="55" t="s">
        <v>2108</v>
      </c>
      <c r="H114" s="46">
        <f>SUM(H115:H116)</f>
        <v>1.069</v>
      </c>
      <c r="I114" s="77"/>
      <c r="J114" s="77"/>
      <c r="K114" s="178" t="s">
        <v>3493</v>
      </c>
      <c r="L114" s="64"/>
      <c r="M114" s="64"/>
      <c r="N114" s="65"/>
    </row>
    <row r="115" spans="1:14" ht="22.5">
      <c r="A115" s="179"/>
      <c r="B115" s="181"/>
      <c r="C115" s="84" t="s">
        <v>1326</v>
      </c>
      <c r="D115" s="84" t="s">
        <v>1672</v>
      </c>
      <c r="E115" s="84" t="s">
        <v>4725</v>
      </c>
      <c r="F115" s="77">
        <v>0.339</v>
      </c>
      <c r="G115" s="78" t="s">
        <v>2108</v>
      </c>
      <c r="H115" s="77">
        <v>0.339</v>
      </c>
      <c r="I115" s="77"/>
      <c r="J115" s="77"/>
      <c r="K115" s="178"/>
      <c r="L115" s="64"/>
      <c r="M115" s="64"/>
      <c r="N115" s="65"/>
    </row>
    <row r="116" spans="1:14" ht="45">
      <c r="A116" s="179"/>
      <c r="B116" s="84" t="s">
        <v>4724</v>
      </c>
      <c r="C116" s="84" t="s">
        <v>1278</v>
      </c>
      <c r="D116" s="84" t="s">
        <v>1892</v>
      </c>
      <c r="E116" s="84" t="s">
        <v>1673</v>
      </c>
      <c r="F116" s="77">
        <v>0.73</v>
      </c>
      <c r="G116" s="78" t="s">
        <v>2108</v>
      </c>
      <c r="H116" s="77">
        <v>0.73</v>
      </c>
      <c r="I116" s="77"/>
      <c r="J116" s="77"/>
      <c r="K116" s="178"/>
      <c r="L116" s="64"/>
      <c r="M116" s="64"/>
      <c r="N116" s="65"/>
    </row>
    <row r="117" spans="1:14" ht="31.5">
      <c r="A117" s="179" t="s">
        <v>4055</v>
      </c>
      <c r="B117" s="51" t="s">
        <v>1280</v>
      </c>
      <c r="C117" s="73" t="s">
        <v>2107</v>
      </c>
      <c r="D117" s="73" t="s">
        <v>1784</v>
      </c>
      <c r="E117" s="73" t="s">
        <v>904</v>
      </c>
      <c r="F117" s="46">
        <f>F118+F119</f>
        <v>5.787</v>
      </c>
      <c r="G117" s="55" t="s">
        <v>2108</v>
      </c>
      <c r="H117" s="46">
        <f>SUM(H118:H119)</f>
        <v>5.787</v>
      </c>
      <c r="I117" s="77"/>
      <c r="J117" s="77"/>
      <c r="K117" s="178" t="s">
        <v>3492</v>
      </c>
      <c r="L117" s="64"/>
      <c r="M117" s="64"/>
      <c r="N117" s="65"/>
    </row>
    <row r="118" spans="1:14" ht="12.75">
      <c r="A118" s="179"/>
      <c r="B118" s="84"/>
      <c r="C118" s="84" t="s">
        <v>1326</v>
      </c>
      <c r="D118" s="84" t="s">
        <v>903</v>
      </c>
      <c r="E118" s="84" t="s">
        <v>904</v>
      </c>
      <c r="F118" s="77">
        <v>5.104</v>
      </c>
      <c r="G118" s="78" t="s">
        <v>2108</v>
      </c>
      <c r="H118" s="77">
        <v>5.104</v>
      </c>
      <c r="I118" s="77"/>
      <c r="J118" s="77"/>
      <c r="K118" s="178"/>
      <c r="L118" s="64"/>
      <c r="M118" s="64"/>
      <c r="N118" s="65"/>
    </row>
    <row r="119" spans="1:14" ht="22.5">
      <c r="A119" s="179"/>
      <c r="B119" s="84" t="s">
        <v>905</v>
      </c>
      <c r="C119" s="84" t="s">
        <v>1281</v>
      </c>
      <c r="D119" s="84" t="s">
        <v>906</v>
      </c>
      <c r="E119" s="84" t="s">
        <v>907</v>
      </c>
      <c r="F119" s="88">
        <v>0.683</v>
      </c>
      <c r="G119" s="78" t="s">
        <v>2108</v>
      </c>
      <c r="H119" s="88">
        <v>0.683</v>
      </c>
      <c r="I119" s="88"/>
      <c r="J119" s="88"/>
      <c r="K119" s="178"/>
      <c r="L119" s="64"/>
      <c r="M119" s="64"/>
      <c r="N119" s="65"/>
    </row>
    <row r="120" spans="1:14" ht="31.5">
      <c r="A120" s="197" t="s">
        <v>4056</v>
      </c>
      <c r="B120" s="181" t="s">
        <v>1181</v>
      </c>
      <c r="C120" s="73" t="s">
        <v>2107</v>
      </c>
      <c r="D120" s="73" t="s">
        <v>1575</v>
      </c>
      <c r="E120" s="73" t="s">
        <v>1576</v>
      </c>
      <c r="F120" s="46">
        <f>SUM(F121:F122)</f>
        <v>3.721</v>
      </c>
      <c r="G120" s="46" t="s">
        <v>2109</v>
      </c>
      <c r="H120" s="46">
        <f>SUM(H121:H122)</f>
        <v>3.721</v>
      </c>
      <c r="I120" s="77"/>
      <c r="J120" s="77"/>
      <c r="K120" s="178" t="s">
        <v>3492</v>
      </c>
      <c r="L120" s="64"/>
      <c r="M120" s="64"/>
      <c r="N120" s="65"/>
    </row>
    <row r="121" spans="1:14" ht="33.75">
      <c r="A121" s="197"/>
      <c r="B121" s="181"/>
      <c r="C121" s="84" t="s">
        <v>1326</v>
      </c>
      <c r="D121" s="84" t="s">
        <v>1575</v>
      </c>
      <c r="E121" s="84" t="s">
        <v>1577</v>
      </c>
      <c r="F121" s="77">
        <v>2.849</v>
      </c>
      <c r="G121" s="77" t="s">
        <v>2109</v>
      </c>
      <c r="H121" s="77">
        <v>2.849</v>
      </c>
      <c r="I121" s="77"/>
      <c r="J121" s="77"/>
      <c r="K121" s="178"/>
      <c r="L121" s="64"/>
      <c r="M121" s="64"/>
      <c r="N121" s="65"/>
    </row>
    <row r="122" spans="1:14" ht="22.5">
      <c r="A122" s="197"/>
      <c r="B122" s="84" t="s">
        <v>1578</v>
      </c>
      <c r="C122" s="84" t="s">
        <v>1579</v>
      </c>
      <c r="D122" s="84" t="s">
        <v>1580</v>
      </c>
      <c r="E122" s="84" t="s">
        <v>1576</v>
      </c>
      <c r="F122" s="77">
        <v>0.872</v>
      </c>
      <c r="G122" s="77" t="s">
        <v>2109</v>
      </c>
      <c r="H122" s="77">
        <v>0.872</v>
      </c>
      <c r="I122" s="77"/>
      <c r="J122" s="77"/>
      <c r="K122" s="178"/>
      <c r="L122" s="64"/>
      <c r="M122" s="64"/>
      <c r="N122" s="65"/>
    </row>
    <row r="123" spans="1:14" ht="31.5">
      <c r="A123" s="188" t="s">
        <v>4057</v>
      </c>
      <c r="B123" s="181" t="s">
        <v>1329</v>
      </c>
      <c r="C123" s="73" t="s">
        <v>2107</v>
      </c>
      <c r="D123" s="73" t="s">
        <v>908</v>
      </c>
      <c r="E123" s="73" t="s">
        <v>1358</v>
      </c>
      <c r="F123" s="46">
        <f>F124+F125+F126+F127+F128+F129+F130+F131+F132+F133+F134+F135+F136+F137+F138+F139</f>
        <v>52.53599999999999</v>
      </c>
      <c r="G123" s="55" t="s">
        <v>4617</v>
      </c>
      <c r="H123" s="46" t="s">
        <v>4618</v>
      </c>
      <c r="I123" s="46"/>
      <c r="J123" s="46"/>
      <c r="K123" s="178" t="s">
        <v>3492</v>
      </c>
      <c r="L123" s="90"/>
      <c r="M123" s="64"/>
      <c r="N123" s="65"/>
    </row>
    <row r="124" spans="1:14" ht="22.5">
      <c r="A124" s="188"/>
      <c r="B124" s="181"/>
      <c r="C124" s="203" t="s">
        <v>1326</v>
      </c>
      <c r="D124" s="84" t="s">
        <v>946</v>
      </c>
      <c r="E124" s="60" t="s">
        <v>947</v>
      </c>
      <c r="F124" s="77">
        <v>2.99</v>
      </c>
      <c r="G124" s="190" t="s">
        <v>1766</v>
      </c>
      <c r="H124" s="77">
        <v>2.99</v>
      </c>
      <c r="I124" s="77"/>
      <c r="J124" s="77"/>
      <c r="K124" s="178"/>
      <c r="L124" s="64"/>
      <c r="M124" s="64"/>
      <c r="N124" s="65"/>
    </row>
    <row r="125" spans="1:14" ht="12.75">
      <c r="A125" s="188"/>
      <c r="B125" s="181"/>
      <c r="C125" s="203"/>
      <c r="D125" s="84" t="s">
        <v>1767</v>
      </c>
      <c r="E125" s="84" t="s">
        <v>1768</v>
      </c>
      <c r="F125" s="77">
        <v>4.686</v>
      </c>
      <c r="G125" s="190"/>
      <c r="H125" s="77">
        <v>4.686</v>
      </c>
      <c r="I125" s="77"/>
      <c r="J125" s="77"/>
      <c r="K125" s="178"/>
      <c r="L125" s="64"/>
      <c r="M125" s="64"/>
      <c r="N125" s="65"/>
    </row>
    <row r="126" spans="1:14" ht="12.75">
      <c r="A126" s="188"/>
      <c r="B126" s="181"/>
      <c r="C126" s="203"/>
      <c r="D126" s="84" t="s">
        <v>1769</v>
      </c>
      <c r="E126" s="84" t="s">
        <v>1770</v>
      </c>
      <c r="F126" s="77">
        <v>4.604</v>
      </c>
      <c r="G126" s="190"/>
      <c r="H126" s="77">
        <v>4.604</v>
      </c>
      <c r="I126" s="77"/>
      <c r="J126" s="77"/>
      <c r="K126" s="178"/>
      <c r="L126" s="64"/>
      <c r="M126" s="64"/>
      <c r="N126" s="65"/>
    </row>
    <row r="127" spans="1:14" ht="12.75">
      <c r="A127" s="188"/>
      <c r="B127" s="181"/>
      <c r="C127" s="203"/>
      <c r="D127" s="84" t="s">
        <v>1771</v>
      </c>
      <c r="E127" s="84" t="s">
        <v>1772</v>
      </c>
      <c r="F127" s="77">
        <v>3.316</v>
      </c>
      <c r="G127" s="190"/>
      <c r="H127" s="77">
        <v>3.316</v>
      </c>
      <c r="I127" s="77"/>
      <c r="J127" s="77"/>
      <c r="K127" s="178"/>
      <c r="L127" s="64"/>
      <c r="M127" s="64"/>
      <c r="N127" s="65"/>
    </row>
    <row r="128" spans="1:14" ht="12.75">
      <c r="A128" s="188"/>
      <c r="B128" s="181"/>
      <c r="C128" s="203"/>
      <c r="D128" s="84" t="s">
        <v>1773</v>
      </c>
      <c r="E128" s="84" t="s">
        <v>1774</v>
      </c>
      <c r="F128" s="77">
        <v>5.737</v>
      </c>
      <c r="G128" s="190"/>
      <c r="H128" s="77">
        <v>5.737</v>
      </c>
      <c r="I128" s="77"/>
      <c r="J128" s="77"/>
      <c r="K128" s="178"/>
      <c r="L128" s="64"/>
      <c r="M128" s="64"/>
      <c r="N128" s="65"/>
    </row>
    <row r="129" spans="1:14" ht="12.75">
      <c r="A129" s="188"/>
      <c r="B129" s="181"/>
      <c r="C129" s="203"/>
      <c r="D129" s="84" t="s">
        <v>1775</v>
      </c>
      <c r="E129" s="84" t="s">
        <v>1776</v>
      </c>
      <c r="F129" s="77">
        <v>8.842</v>
      </c>
      <c r="G129" s="190"/>
      <c r="H129" s="77">
        <v>8.842</v>
      </c>
      <c r="I129" s="77"/>
      <c r="J129" s="77"/>
      <c r="K129" s="178"/>
      <c r="L129" s="64"/>
      <c r="M129" s="64"/>
      <c r="N129" s="65"/>
    </row>
    <row r="130" spans="1:14" ht="12.75">
      <c r="A130" s="188"/>
      <c r="B130" s="181"/>
      <c r="C130" s="203"/>
      <c r="D130" s="84" t="s">
        <v>1777</v>
      </c>
      <c r="E130" s="84" t="s">
        <v>1778</v>
      </c>
      <c r="F130" s="77">
        <v>9.29</v>
      </c>
      <c r="G130" s="190"/>
      <c r="H130" s="77">
        <v>9.29</v>
      </c>
      <c r="I130" s="77"/>
      <c r="J130" s="77"/>
      <c r="K130" s="178"/>
      <c r="L130" s="64"/>
      <c r="M130" s="64"/>
      <c r="N130" s="65"/>
    </row>
    <row r="131" spans="1:14" ht="33.75">
      <c r="A131" s="188"/>
      <c r="B131" s="203" t="s">
        <v>1779</v>
      </c>
      <c r="C131" s="203" t="s">
        <v>1328</v>
      </c>
      <c r="D131" s="84" t="s">
        <v>908</v>
      </c>
      <c r="E131" s="84" t="s">
        <v>1780</v>
      </c>
      <c r="F131" s="78">
        <v>0.036</v>
      </c>
      <c r="G131" s="190" t="s">
        <v>2108</v>
      </c>
      <c r="H131" s="78">
        <v>0.036</v>
      </c>
      <c r="I131" s="78"/>
      <c r="J131" s="78"/>
      <c r="K131" s="178"/>
      <c r="L131" s="64"/>
      <c r="M131" s="64"/>
      <c r="N131" s="65"/>
    </row>
    <row r="132" spans="1:14" ht="33.75">
      <c r="A132" s="188"/>
      <c r="B132" s="203"/>
      <c r="C132" s="203"/>
      <c r="D132" s="84" t="s">
        <v>1781</v>
      </c>
      <c r="E132" s="84" t="s">
        <v>1782</v>
      </c>
      <c r="F132" s="78">
        <v>1.205</v>
      </c>
      <c r="G132" s="190"/>
      <c r="H132" s="78">
        <v>1.205</v>
      </c>
      <c r="I132" s="78"/>
      <c r="J132" s="78"/>
      <c r="K132" s="178"/>
      <c r="L132" s="64"/>
      <c r="M132" s="64"/>
      <c r="N132" s="65"/>
    </row>
    <row r="133" spans="1:14" ht="45">
      <c r="A133" s="188"/>
      <c r="B133" s="84" t="s">
        <v>1783</v>
      </c>
      <c r="C133" s="84" t="s">
        <v>1260</v>
      </c>
      <c r="D133" s="84" t="s">
        <v>1158</v>
      </c>
      <c r="E133" s="84" t="s">
        <v>1159</v>
      </c>
      <c r="F133" s="77">
        <v>2.251</v>
      </c>
      <c r="G133" s="78" t="s">
        <v>2108</v>
      </c>
      <c r="H133" s="77">
        <v>2.251</v>
      </c>
      <c r="I133" s="77"/>
      <c r="J133" s="77"/>
      <c r="K133" s="178"/>
      <c r="L133" s="64"/>
      <c r="M133" s="64"/>
      <c r="N133" s="65"/>
    </row>
    <row r="134" spans="1:14" ht="45">
      <c r="A134" s="188"/>
      <c r="B134" s="84" t="s">
        <v>1336</v>
      </c>
      <c r="C134" s="84" t="s">
        <v>1337</v>
      </c>
      <c r="D134" s="84" t="s">
        <v>1338</v>
      </c>
      <c r="E134" s="84" t="s">
        <v>1339</v>
      </c>
      <c r="F134" s="78">
        <v>1.437</v>
      </c>
      <c r="G134" s="78" t="s">
        <v>2108</v>
      </c>
      <c r="H134" s="78">
        <v>1.437</v>
      </c>
      <c r="I134" s="78"/>
      <c r="J134" s="78"/>
      <c r="K134" s="178"/>
      <c r="L134" s="64"/>
      <c r="M134" s="64"/>
      <c r="N134" s="65"/>
    </row>
    <row r="135" spans="1:14" ht="45">
      <c r="A135" s="188"/>
      <c r="B135" s="84" t="s">
        <v>1340</v>
      </c>
      <c r="C135" s="84" t="s">
        <v>1341</v>
      </c>
      <c r="D135" s="84" t="s">
        <v>1342</v>
      </c>
      <c r="E135" s="84" t="s">
        <v>1343</v>
      </c>
      <c r="F135" s="77">
        <v>1.974</v>
      </c>
      <c r="G135" s="78" t="s">
        <v>2108</v>
      </c>
      <c r="H135" s="77">
        <v>1.974</v>
      </c>
      <c r="I135" s="77"/>
      <c r="J135" s="77"/>
      <c r="K135" s="178"/>
      <c r="L135" s="64"/>
      <c r="M135" s="64"/>
      <c r="N135" s="65"/>
    </row>
    <row r="136" spans="1:14" ht="45">
      <c r="A136" s="188"/>
      <c r="B136" s="84" t="s">
        <v>1344</v>
      </c>
      <c r="C136" s="84" t="s">
        <v>843</v>
      </c>
      <c r="D136" s="84" t="s">
        <v>1345</v>
      </c>
      <c r="E136" s="84" t="s">
        <v>1346</v>
      </c>
      <c r="F136" s="77">
        <v>1.696</v>
      </c>
      <c r="G136" s="78" t="s">
        <v>2108</v>
      </c>
      <c r="H136" s="77">
        <v>1.696</v>
      </c>
      <c r="I136" s="77"/>
      <c r="J136" s="77"/>
      <c r="K136" s="178"/>
      <c r="L136" s="64"/>
      <c r="M136" s="64"/>
      <c r="N136" s="65"/>
    </row>
    <row r="137" spans="1:14" ht="45">
      <c r="A137" s="188"/>
      <c r="B137" s="84" t="s">
        <v>1347</v>
      </c>
      <c r="C137" s="84" t="s">
        <v>1348</v>
      </c>
      <c r="D137" s="84" t="s">
        <v>1349</v>
      </c>
      <c r="E137" s="84" t="s">
        <v>1350</v>
      </c>
      <c r="F137" s="77">
        <v>0.887</v>
      </c>
      <c r="G137" s="78" t="s">
        <v>2108</v>
      </c>
      <c r="H137" s="77">
        <v>0.887</v>
      </c>
      <c r="I137" s="77"/>
      <c r="J137" s="77"/>
      <c r="K137" s="178"/>
      <c r="L137" s="64"/>
      <c r="M137" s="64"/>
      <c r="N137" s="65"/>
    </row>
    <row r="138" spans="1:14" ht="45">
      <c r="A138" s="188"/>
      <c r="B138" s="84" t="s">
        <v>1355</v>
      </c>
      <c r="C138" s="84" t="s">
        <v>1356</v>
      </c>
      <c r="D138" s="84" t="s">
        <v>1357</v>
      </c>
      <c r="E138" s="84" t="s">
        <v>1358</v>
      </c>
      <c r="F138" s="77">
        <v>1.314</v>
      </c>
      <c r="G138" s="78" t="s">
        <v>2109</v>
      </c>
      <c r="H138" s="77">
        <v>1.314</v>
      </c>
      <c r="I138" s="91"/>
      <c r="J138" s="91"/>
      <c r="K138" s="178"/>
      <c r="L138" s="64"/>
      <c r="M138" s="65"/>
      <c r="N138" s="65"/>
    </row>
    <row r="139" spans="1:14" ht="45">
      <c r="A139" s="188"/>
      <c r="B139" s="84" t="s">
        <v>1351</v>
      </c>
      <c r="C139" s="84" t="s">
        <v>1352</v>
      </c>
      <c r="D139" s="84" t="s">
        <v>1353</v>
      </c>
      <c r="E139" s="84" t="s">
        <v>1354</v>
      </c>
      <c r="F139" s="77">
        <v>2.271</v>
      </c>
      <c r="G139" s="78" t="s">
        <v>2109</v>
      </c>
      <c r="H139" s="77">
        <v>2.271</v>
      </c>
      <c r="I139" s="77"/>
      <c r="J139" s="77"/>
      <c r="K139" s="178"/>
      <c r="L139" s="64"/>
      <c r="M139" s="64"/>
      <c r="N139" s="65"/>
    </row>
    <row r="140" spans="1:14" ht="21">
      <c r="A140" s="188" t="s">
        <v>4058</v>
      </c>
      <c r="B140" s="181" t="s">
        <v>1327</v>
      </c>
      <c r="C140" s="73" t="s">
        <v>2107</v>
      </c>
      <c r="D140" s="73" t="s">
        <v>1359</v>
      </c>
      <c r="E140" s="73" t="s">
        <v>1785</v>
      </c>
      <c r="F140" s="46">
        <v>49.869</v>
      </c>
      <c r="G140" s="55" t="s">
        <v>4619</v>
      </c>
      <c r="H140" s="46" t="s">
        <v>4620</v>
      </c>
      <c r="I140" s="46"/>
      <c r="J140" s="46"/>
      <c r="K140" s="178" t="s">
        <v>3492</v>
      </c>
      <c r="L140" s="64"/>
      <c r="M140" s="64"/>
      <c r="N140" s="65"/>
    </row>
    <row r="141" spans="1:14" ht="12.75">
      <c r="A141" s="188"/>
      <c r="B141" s="181"/>
      <c r="C141" s="203" t="s">
        <v>1326</v>
      </c>
      <c r="D141" s="84" t="s">
        <v>2261</v>
      </c>
      <c r="E141" s="84" t="s">
        <v>2262</v>
      </c>
      <c r="F141" s="77">
        <v>5.608</v>
      </c>
      <c r="G141" s="190" t="s">
        <v>2263</v>
      </c>
      <c r="H141" s="77">
        <v>5.608</v>
      </c>
      <c r="I141" s="77"/>
      <c r="J141" s="77"/>
      <c r="K141" s="178"/>
      <c r="L141" s="64"/>
      <c r="M141" s="64"/>
      <c r="N141" s="65"/>
    </row>
    <row r="142" spans="1:14" ht="12.75">
      <c r="A142" s="188"/>
      <c r="B142" s="181"/>
      <c r="C142" s="203"/>
      <c r="D142" s="84" t="s">
        <v>2264</v>
      </c>
      <c r="E142" s="84" t="s">
        <v>2265</v>
      </c>
      <c r="F142" s="77">
        <v>9.278</v>
      </c>
      <c r="G142" s="190"/>
      <c r="H142" s="77">
        <v>9.278</v>
      </c>
      <c r="I142" s="77"/>
      <c r="J142" s="77"/>
      <c r="K142" s="178"/>
      <c r="L142" s="64"/>
      <c r="M142" s="64"/>
      <c r="N142" s="65"/>
    </row>
    <row r="143" spans="1:14" ht="12.75">
      <c r="A143" s="188"/>
      <c r="B143" s="181"/>
      <c r="C143" s="203"/>
      <c r="D143" s="84" t="s">
        <v>2266</v>
      </c>
      <c r="E143" s="84" t="s">
        <v>2267</v>
      </c>
      <c r="F143" s="77">
        <v>18.161</v>
      </c>
      <c r="G143" s="190"/>
      <c r="H143" s="77">
        <v>18.161</v>
      </c>
      <c r="I143" s="77"/>
      <c r="J143" s="77"/>
      <c r="K143" s="178"/>
      <c r="L143" s="64"/>
      <c r="M143" s="64"/>
      <c r="N143" s="65"/>
    </row>
    <row r="144" spans="1:14" ht="12.75">
      <c r="A144" s="188"/>
      <c r="B144" s="181"/>
      <c r="C144" s="203"/>
      <c r="D144" s="84" t="s">
        <v>2268</v>
      </c>
      <c r="E144" s="84" t="s">
        <v>2269</v>
      </c>
      <c r="F144" s="77">
        <v>5.251</v>
      </c>
      <c r="G144" s="190"/>
      <c r="H144" s="77">
        <v>5.251</v>
      </c>
      <c r="I144" s="77"/>
      <c r="J144" s="77"/>
      <c r="K144" s="178"/>
      <c r="L144" s="64"/>
      <c r="M144" s="64"/>
      <c r="N144" s="65"/>
    </row>
    <row r="145" spans="1:14" ht="33.75">
      <c r="A145" s="188"/>
      <c r="B145" s="84" t="s">
        <v>1160</v>
      </c>
      <c r="C145" s="84" t="s">
        <v>1328</v>
      </c>
      <c r="D145" s="84" t="s">
        <v>1359</v>
      </c>
      <c r="E145" s="84" t="s">
        <v>1161</v>
      </c>
      <c r="F145" s="77">
        <v>2.171</v>
      </c>
      <c r="G145" s="78" t="s">
        <v>2108</v>
      </c>
      <c r="H145" s="77">
        <v>2.171</v>
      </c>
      <c r="I145" s="77"/>
      <c r="J145" s="77"/>
      <c r="K145" s="178"/>
      <c r="L145" s="64"/>
      <c r="M145" s="64"/>
      <c r="N145" s="65"/>
    </row>
    <row r="146" spans="1:14" ht="33.75">
      <c r="A146" s="188"/>
      <c r="B146" s="84" t="s">
        <v>1162</v>
      </c>
      <c r="C146" s="84" t="s">
        <v>1163</v>
      </c>
      <c r="D146" s="84" t="s">
        <v>1164</v>
      </c>
      <c r="E146" s="84" t="s">
        <v>1165</v>
      </c>
      <c r="F146" s="77">
        <v>2.214</v>
      </c>
      <c r="G146" s="78" t="s">
        <v>2108</v>
      </c>
      <c r="H146" s="77">
        <v>2.214</v>
      </c>
      <c r="I146" s="77"/>
      <c r="J146" s="77"/>
      <c r="K146" s="178"/>
      <c r="L146" s="64"/>
      <c r="M146" s="64"/>
      <c r="N146" s="65"/>
    </row>
    <row r="147" spans="1:14" ht="22.5">
      <c r="A147" s="188"/>
      <c r="B147" s="84" t="s">
        <v>1166</v>
      </c>
      <c r="C147" s="84" t="s">
        <v>889</v>
      </c>
      <c r="D147" s="84" t="s">
        <v>1167</v>
      </c>
      <c r="E147" s="84" t="s">
        <v>1168</v>
      </c>
      <c r="F147" s="77">
        <v>1.537</v>
      </c>
      <c r="G147" s="78" t="s">
        <v>2108</v>
      </c>
      <c r="H147" s="77">
        <v>1.537</v>
      </c>
      <c r="I147" s="77"/>
      <c r="J147" s="77"/>
      <c r="K147" s="178"/>
      <c r="L147" s="64"/>
      <c r="M147" s="64"/>
      <c r="N147" s="65"/>
    </row>
    <row r="148" spans="1:14" ht="22.5">
      <c r="A148" s="188"/>
      <c r="B148" s="84" t="s">
        <v>1169</v>
      </c>
      <c r="C148" s="84" t="s">
        <v>1282</v>
      </c>
      <c r="D148" s="84" t="s">
        <v>1170</v>
      </c>
      <c r="E148" s="84" t="s">
        <v>1171</v>
      </c>
      <c r="F148" s="77">
        <v>0.902</v>
      </c>
      <c r="G148" s="78" t="s">
        <v>2108</v>
      </c>
      <c r="H148" s="77">
        <v>0.902</v>
      </c>
      <c r="I148" s="77"/>
      <c r="J148" s="77"/>
      <c r="K148" s="178"/>
      <c r="L148" s="64"/>
      <c r="M148" s="64"/>
      <c r="N148" s="65"/>
    </row>
    <row r="149" spans="1:14" ht="22.5">
      <c r="A149" s="188"/>
      <c r="B149" s="84" t="s">
        <v>1331</v>
      </c>
      <c r="C149" s="84" t="s">
        <v>1579</v>
      </c>
      <c r="D149" s="84" t="s">
        <v>1332</v>
      </c>
      <c r="E149" s="84" t="s">
        <v>1785</v>
      </c>
      <c r="F149" s="77">
        <v>4.747</v>
      </c>
      <c r="G149" s="78" t="s">
        <v>2109</v>
      </c>
      <c r="H149" s="77">
        <v>4.747</v>
      </c>
      <c r="I149" s="77"/>
      <c r="J149" s="77"/>
      <c r="K149" s="178"/>
      <c r="L149" s="64"/>
      <c r="M149" s="64"/>
      <c r="N149" s="65"/>
    </row>
    <row r="150" spans="1:14" ht="31.5">
      <c r="A150" s="188" t="s">
        <v>4059</v>
      </c>
      <c r="B150" s="181" t="s">
        <v>1245</v>
      </c>
      <c r="C150" s="73" t="s">
        <v>2107</v>
      </c>
      <c r="D150" s="73" t="s">
        <v>1230</v>
      </c>
      <c r="E150" s="73" t="s">
        <v>1231</v>
      </c>
      <c r="F150" s="46">
        <f>SUM(F151:F154)</f>
        <v>7.638</v>
      </c>
      <c r="G150" s="55" t="s">
        <v>2108</v>
      </c>
      <c r="H150" s="46">
        <f>SUM(H151:H154)</f>
        <v>7.638</v>
      </c>
      <c r="I150" s="77"/>
      <c r="J150" s="77"/>
      <c r="K150" s="178" t="s">
        <v>3492</v>
      </c>
      <c r="L150" s="64"/>
      <c r="M150" s="64"/>
      <c r="N150" s="65"/>
    </row>
    <row r="151" spans="1:14" ht="33.75">
      <c r="A151" s="188"/>
      <c r="B151" s="181"/>
      <c r="C151" s="203" t="s">
        <v>1326</v>
      </c>
      <c r="D151" s="84" t="s">
        <v>1230</v>
      </c>
      <c r="E151" s="84" t="s">
        <v>1232</v>
      </c>
      <c r="F151" s="77">
        <v>2.616</v>
      </c>
      <c r="G151" s="190" t="s">
        <v>2108</v>
      </c>
      <c r="H151" s="77">
        <v>2.616</v>
      </c>
      <c r="I151" s="77"/>
      <c r="J151" s="77"/>
      <c r="K151" s="178"/>
      <c r="L151" s="64"/>
      <c r="M151" s="64"/>
      <c r="N151" s="65"/>
    </row>
    <row r="152" spans="1:14" ht="12.75">
      <c r="A152" s="188"/>
      <c r="B152" s="181"/>
      <c r="C152" s="203"/>
      <c r="D152" s="84" t="s">
        <v>1233</v>
      </c>
      <c r="E152" s="84" t="s">
        <v>1234</v>
      </c>
      <c r="F152" s="77">
        <v>2.175</v>
      </c>
      <c r="G152" s="190"/>
      <c r="H152" s="77">
        <v>2.175</v>
      </c>
      <c r="I152" s="77"/>
      <c r="J152" s="77"/>
      <c r="K152" s="178"/>
      <c r="L152" s="64"/>
      <c r="M152" s="64"/>
      <c r="N152" s="65"/>
    </row>
    <row r="153" spans="1:14" ht="45">
      <c r="A153" s="188"/>
      <c r="B153" s="84" t="s">
        <v>1235</v>
      </c>
      <c r="C153" s="84" t="s">
        <v>1236</v>
      </c>
      <c r="D153" s="84" t="s">
        <v>1237</v>
      </c>
      <c r="E153" s="84" t="s">
        <v>1238</v>
      </c>
      <c r="F153" s="77">
        <v>0.729</v>
      </c>
      <c r="G153" s="78" t="s">
        <v>2108</v>
      </c>
      <c r="H153" s="77">
        <v>0.729</v>
      </c>
      <c r="I153" s="77"/>
      <c r="J153" s="77"/>
      <c r="K153" s="178"/>
      <c r="L153" s="64"/>
      <c r="M153" s="64"/>
      <c r="N153" s="65"/>
    </row>
    <row r="154" spans="1:14" ht="45">
      <c r="A154" s="188"/>
      <c r="B154" s="84" t="s">
        <v>1239</v>
      </c>
      <c r="C154" s="84" t="s">
        <v>1246</v>
      </c>
      <c r="D154" s="84" t="s">
        <v>1240</v>
      </c>
      <c r="E154" s="84" t="s">
        <v>1231</v>
      </c>
      <c r="F154" s="78">
        <v>2.118</v>
      </c>
      <c r="G154" s="78" t="s">
        <v>2108</v>
      </c>
      <c r="H154" s="78">
        <v>2.118</v>
      </c>
      <c r="I154" s="78"/>
      <c r="J154" s="78"/>
      <c r="K154" s="178"/>
      <c r="L154" s="64"/>
      <c r="M154" s="64"/>
      <c r="N154" s="65"/>
    </row>
    <row r="155" spans="1:14" ht="31.5">
      <c r="A155" s="196" t="s">
        <v>4060</v>
      </c>
      <c r="B155" s="61" t="s">
        <v>1330</v>
      </c>
      <c r="C155" s="93" t="s">
        <v>2274</v>
      </c>
      <c r="D155" s="61" t="s">
        <v>4726</v>
      </c>
      <c r="E155" s="61" t="s">
        <v>2273</v>
      </c>
      <c r="F155" s="55">
        <v>35.133</v>
      </c>
      <c r="G155" s="55" t="s">
        <v>2109</v>
      </c>
      <c r="H155" s="55">
        <v>35.133</v>
      </c>
      <c r="I155" s="55"/>
      <c r="J155" s="78"/>
      <c r="K155" s="178" t="s">
        <v>3492</v>
      </c>
      <c r="L155" s="64"/>
      <c r="M155" s="64"/>
      <c r="N155" s="65"/>
    </row>
    <row r="156" spans="1:14" ht="33.75">
      <c r="A156" s="196"/>
      <c r="B156" s="251"/>
      <c r="C156" s="227" t="s">
        <v>1326</v>
      </c>
      <c r="D156" s="60" t="s">
        <v>4726</v>
      </c>
      <c r="E156" s="60" t="s">
        <v>2275</v>
      </c>
      <c r="F156" s="78">
        <v>10.711</v>
      </c>
      <c r="G156" s="78" t="s">
        <v>2109</v>
      </c>
      <c r="H156" s="78">
        <v>10.711</v>
      </c>
      <c r="I156" s="78"/>
      <c r="J156" s="78"/>
      <c r="K156" s="178"/>
      <c r="L156" s="64"/>
      <c r="M156" s="64"/>
      <c r="N156" s="65"/>
    </row>
    <row r="157" spans="1:14" ht="22.5">
      <c r="A157" s="196"/>
      <c r="B157" s="251"/>
      <c r="C157" s="227"/>
      <c r="D157" s="60" t="s">
        <v>2277</v>
      </c>
      <c r="E157" s="60" t="s">
        <v>2272</v>
      </c>
      <c r="F157" s="77">
        <v>4.45</v>
      </c>
      <c r="G157" s="78" t="s">
        <v>2109</v>
      </c>
      <c r="H157" s="77">
        <v>4.45</v>
      </c>
      <c r="I157" s="77"/>
      <c r="J157" s="77"/>
      <c r="K157" s="178"/>
      <c r="L157" s="64"/>
      <c r="M157" s="64"/>
      <c r="N157" s="65"/>
    </row>
    <row r="158" spans="1:14" ht="22.5">
      <c r="A158" s="196"/>
      <c r="B158" s="251"/>
      <c r="C158" s="227"/>
      <c r="D158" s="60" t="s">
        <v>2278</v>
      </c>
      <c r="E158" s="60" t="s">
        <v>2273</v>
      </c>
      <c r="F158" s="78">
        <v>19.518</v>
      </c>
      <c r="G158" s="78" t="s">
        <v>2109</v>
      </c>
      <c r="H158" s="78">
        <v>19.518</v>
      </c>
      <c r="I158" s="78"/>
      <c r="J158" s="78"/>
      <c r="K158" s="178"/>
      <c r="L158" s="64"/>
      <c r="M158" s="64"/>
      <c r="N158" s="65"/>
    </row>
    <row r="159" spans="1:14" ht="45">
      <c r="A159" s="196"/>
      <c r="B159" s="60" t="s">
        <v>2279</v>
      </c>
      <c r="C159" s="95" t="s">
        <v>2280</v>
      </c>
      <c r="D159" s="60" t="s">
        <v>2276</v>
      </c>
      <c r="E159" s="60" t="s">
        <v>2281</v>
      </c>
      <c r="F159" s="78">
        <v>0.454</v>
      </c>
      <c r="G159" s="78" t="s">
        <v>2109</v>
      </c>
      <c r="H159" s="78">
        <v>0.454</v>
      </c>
      <c r="I159" s="78"/>
      <c r="J159" s="78"/>
      <c r="K159" s="178"/>
      <c r="L159" s="64"/>
      <c r="M159" s="64"/>
      <c r="N159" s="65"/>
    </row>
    <row r="160" spans="1:14" ht="42">
      <c r="A160" s="86" t="s">
        <v>4061</v>
      </c>
      <c r="B160" s="73" t="s">
        <v>1279</v>
      </c>
      <c r="C160" s="73" t="s">
        <v>1328</v>
      </c>
      <c r="D160" s="73" t="s">
        <v>4726</v>
      </c>
      <c r="E160" s="73" t="s">
        <v>1562</v>
      </c>
      <c r="F160" s="46">
        <v>2.989</v>
      </c>
      <c r="G160" s="55" t="s">
        <v>2108</v>
      </c>
      <c r="H160" s="46">
        <f>F160</f>
        <v>2.989</v>
      </c>
      <c r="I160" s="91"/>
      <c r="J160" s="91"/>
      <c r="K160" s="81" t="s">
        <v>3492</v>
      </c>
      <c r="L160" s="65"/>
      <c r="M160" s="65"/>
      <c r="N160" s="65"/>
    </row>
    <row r="161" spans="1:14" ht="12.75">
      <c r="A161" s="252" t="s">
        <v>1566</v>
      </c>
      <c r="B161" s="252"/>
      <c r="C161" s="252"/>
      <c r="D161" s="252"/>
      <c r="E161" s="252"/>
      <c r="F161" s="96">
        <v>405.896</v>
      </c>
      <c r="G161" s="184"/>
      <c r="H161" s="184"/>
      <c r="I161" s="79"/>
      <c r="J161" s="79"/>
      <c r="K161" s="59"/>
      <c r="L161" s="64"/>
      <c r="M161" s="64"/>
      <c r="N161" s="65"/>
    </row>
    <row r="162" spans="1:14" ht="12.75">
      <c r="A162" s="206" t="s">
        <v>244</v>
      </c>
      <c r="B162" s="206"/>
      <c r="C162" s="206"/>
      <c r="D162" s="206"/>
      <c r="E162" s="206"/>
      <c r="F162" s="206"/>
      <c r="G162" s="206"/>
      <c r="H162" s="206"/>
      <c r="I162" s="97"/>
      <c r="J162" s="97"/>
      <c r="K162" s="59"/>
      <c r="L162" s="64"/>
      <c r="M162" s="64"/>
      <c r="N162" s="65"/>
    </row>
    <row r="163" spans="1:14" ht="31.5">
      <c r="A163" s="188" t="s">
        <v>4062</v>
      </c>
      <c r="B163" s="61" t="s">
        <v>484</v>
      </c>
      <c r="C163" s="73" t="s">
        <v>2107</v>
      </c>
      <c r="D163" s="51" t="s">
        <v>4727</v>
      </c>
      <c r="E163" s="51" t="s">
        <v>2113</v>
      </c>
      <c r="F163" s="96">
        <f>F164+F165+F166</f>
        <v>41.61</v>
      </c>
      <c r="G163" s="55" t="s">
        <v>2108</v>
      </c>
      <c r="H163" s="96">
        <f>F163</f>
        <v>41.61</v>
      </c>
      <c r="I163" s="96"/>
      <c r="J163" s="96"/>
      <c r="K163" s="178" t="s">
        <v>3495</v>
      </c>
      <c r="L163" s="64"/>
      <c r="M163" s="64"/>
      <c r="N163" s="65"/>
    </row>
    <row r="164" spans="1:11" s="27" customFormat="1" ht="33.75">
      <c r="A164" s="188"/>
      <c r="B164" s="204"/>
      <c r="C164" s="195" t="s">
        <v>358</v>
      </c>
      <c r="D164" s="85" t="s">
        <v>4727</v>
      </c>
      <c r="E164" s="85" t="s">
        <v>1824</v>
      </c>
      <c r="F164" s="77">
        <v>6.13</v>
      </c>
      <c r="G164" s="78" t="s">
        <v>2108</v>
      </c>
      <c r="H164" s="77">
        <v>6.13</v>
      </c>
      <c r="I164" s="77"/>
      <c r="J164" s="77"/>
      <c r="K164" s="178"/>
    </row>
    <row r="165" spans="1:13" s="27" customFormat="1" ht="22.5">
      <c r="A165" s="188"/>
      <c r="B165" s="204"/>
      <c r="C165" s="195"/>
      <c r="D165" s="85" t="s">
        <v>2110</v>
      </c>
      <c r="E165" s="85" t="s">
        <v>2111</v>
      </c>
      <c r="F165" s="77">
        <v>1.731</v>
      </c>
      <c r="G165" s="78" t="s">
        <v>2108</v>
      </c>
      <c r="H165" s="77">
        <v>1.731</v>
      </c>
      <c r="I165" s="77"/>
      <c r="J165" s="77"/>
      <c r="K165" s="178"/>
      <c r="M165" s="33"/>
    </row>
    <row r="166" spans="1:11" s="27" customFormat="1" ht="22.5">
      <c r="A166" s="188"/>
      <c r="B166" s="204"/>
      <c r="C166" s="195"/>
      <c r="D166" s="85" t="s">
        <v>2112</v>
      </c>
      <c r="E166" s="85" t="s">
        <v>2113</v>
      </c>
      <c r="F166" s="77">
        <v>33.749</v>
      </c>
      <c r="G166" s="78" t="s">
        <v>2108</v>
      </c>
      <c r="H166" s="77">
        <v>33.749</v>
      </c>
      <c r="I166" s="77"/>
      <c r="J166" s="77"/>
      <c r="K166" s="178"/>
    </row>
    <row r="167" spans="1:11" s="27" customFormat="1" ht="42">
      <c r="A167" s="98" t="s">
        <v>4063</v>
      </c>
      <c r="B167" s="61" t="s">
        <v>520</v>
      </c>
      <c r="C167" s="61" t="s">
        <v>358</v>
      </c>
      <c r="D167" s="61" t="s">
        <v>526</v>
      </c>
      <c r="E167" s="61" t="s">
        <v>527</v>
      </c>
      <c r="F167" s="46">
        <v>16.175</v>
      </c>
      <c r="G167" s="55" t="s">
        <v>2108</v>
      </c>
      <c r="H167" s="46">
        <f aca="true" t="shared" si="0" ref="H167:H174">F167</f>
        <v>16.175</v>
      </c>
      <c r="I167" s="46"/>
      <c r="J167" s="46"/>
      <c r="K167" s="48" t="s">
        <v>3494</v>
      </c>
    </row>
    <row r="168" spans="1:256" s="39" customFormat="1" ht="21">
      <c r="A168" s="98" t="s">
        <v>4064</v>
      </c>
      <c r="B168" s="73" t="s">
        <v>356</v>
      </c>
      <c r="C168" s="73" t="s">
        <v>358</v>
      </c>
      <c r="D168" s="74" t="s">
        <v>357</v>
      </c>
      <c r="E168" s="74" t="s">
        <v>359</v>
      </c>
      <c r="F168" s="46">
        <v>28.083</v>
      </c>
      <c r="G168" s="55" t="s">
        <v>2108</v>
      </c>
      <c r="H168" s="46">
        <f t="shared" si="0"/>
        <v>28.083</v>
      </c>
      <c r="I168" s="46"/>
      <c r="J168" s="46"/>
      <c r="K168" s="48" t="s">
        <v>3492</v>
      </c>
      <c r="L168" s="10"/>
      <c r="M168" s="10"/>
      <c r="N168" s="11"/>
      <c r="O168" s="10"/>
      <c r="P168" s="12"/>
      <c r="Q168" s="4"/>
      <c r="R168" s="12"/>
      <c r="S168" s="37"/>
      <c r="T168" s="10"/>
      <c r="U168" s="10"/>
      <c r="V168" s="11"/>
      <c r="W168" s="10"/>
      <c r="X168" s="12"/>
      <c r="Y168" s="4"/>
      <c r="Z168" s="12"/>
      <c r="AA168" s="37"/>
      <c r="AB168" s="10"/>
      <c r="AC168" s="10"/>
      <c r="AD168" s="11"/>
      <c r="AE168" s="10"/>
      <c r="AF168" s="12"/>
      <c r="AG168" s="4"/>
      <c r="AH168" s="12"/>
      <c r="AI168" s="37"/>
      <c r="AJ168" s="10"/>
      <c r="AK168" s="10"/>
      <c r="AL168" s="11"/>
      <c r="AM168" s="10"/>
      <c r="AN168" s="12"/>
      <c r="AO168" s="4"/>
      <c r="AP168" s="12"/>
      <c r="AQ168" s="37"/>
      <c r="AR168" s="10"/>
      <c r="AS168" s="10"/>
      <c r="AT168" s="11"/>
      <c r="AU168" s="10"/>
      <c r="AV168" s="12"/>
      <c r="AW168" s="4"/>
      <c r="AX168" s="12"/>
      <c r="AY168" s="37"/>
      <c r="AZ168" s="10"/>
      <c r="BA168" s="10"/>
      <c r="BB168" s="11"/>
      <c r="BC168" s="10"/>
      <c r="BD168" s="12"/>
      <c r="BE168" s="4"/>
      <c r="BF168" s="12"/>
      <c r="BG168" s="37"/>
      <c r="BH168" s="10"/>
      <c r="BI168" s="10"/>
      <c r="BJ168" s="11"/>
      <c r="BK168" s="10"/>
      <c r="BL168" s="12"/>
      <c r="BM168" s="4"/>
      <c r="BN168" s="12"/>
      <c r="BO168" s="37"/>
      <c r="BP168" s="10"/>
      <c r="BQ168" s="10"/>
      <c r="BR168" s="11"/>
      <c r="BS168" s="10"/>
      <c r="BT168" s="12"/>
      <c r="BU168" s="4"/>
      <c r="BV168" s="12"/>
      <c r="BW168" s="37"/>
      <c r="BX168" s="10"/>
      <c r="BY168" s="10"/>
      <c r="BZ168" s="11"/>
      <c r="CA168" s="10"/>
      <c r="CB168" s="12"/>
      <c r="CC168" s="4"/>
      <c r="CD168" s="12"/>
      <c r="CE168" s="37"/>
      <c r="CF168" s="10"/>
      <c r="CG168" s="10"/>
      <c r="CH168" s="11"/>
      <c r="CI168" s="10"/>
      <c r="CJ168" s="12"/>
      <c r="CK168" s="4"/>
      <c r="CL168" s="12"/>
      <c r="CM168" s="37"/>
      <c r="CN168" s="10"/>
      <c r="CO168" s="10"/>
      <c r="CP168" s="11"/>
      <c r="CQ168" s="10"/>
      <c r="CR168" s="12"/>
      <c r="CS168" s="4"/>
      <c r="CT168" s="12"/>
      <c r="CU168" s="37"/>
      <c r="CV168" s="10"/>
      <c r="CW168" s="10"/>
      <c r="CX168" s="11"/>
      <c r="CY168" s="10"/>
      <c r="CZ168" s="12"/>
      <c r="DA168" s="4"/>
      <c r="DB168" s="12"/>
      <c r="DC168" s="37"/>
      <c r="DD168" s="10"/>
      <c r="DE168" s="10"/>
      <c r="DF168" s="11"/>
      <c r="DG168" s="10"/>
      <c r="DH168" s="12"/>
      <c r="DI168" s="4"/>
      <c r="DJ168" s="12"/>
      <c r="DK168" s="37"/>
      <c r="DL168" s="10"/>
      <c r="DM168" s="10"/>
      <c r="DN168" s="11"/>
      <c r="DO168" s="10"/>
      <c r="DP168" s="12"/>
      <c r="DQ168" s="4"/>
      <c r="DR168" s="12"/>
      <c r="DS168" s="37"/>
      <c r="DT168" s="10"/>
      <c r="DU168" s="10"/>
      <c r="DV168" s="11"/>
      <c r="DW168" s="10"/>
      <c r="DX168" s="12"/>
      <c r="DY168" s="4"/>
      <c r="DZ168" s="12"/>
      <c r="EA168" s="37"/>
      <c r="EB168" s="10"/>
      <c r="EC168" s="10"/>
      <c r="ED168" s="11"/>
      <c r="EE168" s="10"/>
      <c r="EF168" s="12"/>
      <c r="EG168" s="4"/>
      <c r="EH168" s="12"/>
      <c r="EI168" s="37"/>
      <c r="EJ168" s="10"/>
      <c r="EK168" s="10"/>
      <c r="EL168" s="11"/>
      <c r="EM168" s="10"/>
      <c r="EN168" s="12"/>
      <c r="EO168" s="4"/>
      <c r="EP168" s="12"/>
      <c r="EQ168" s="37"/>
      <c r="ER168" s="10"/>
      <c r="ES168" s="10"/>
      <c r="ET168" s="11"/>
      <c r="EU168" s="10"/>
      <c r="EV168" s="12"/>
      <c r="EW168" s="4"/>
      <c r="EX168" s="12"/>
      <c r="EY168" s="37"/>
      <c r="EZ168" s="10"/>
      <c r="FA168" s="10"/>
      <c r="FB168" s="11"/>
      <c r="FC168" s="10"/>
      <c r="FD168" s="12"/>
      <c r="FE168" s="4"/>
      <c r="FF168" s="12"/>
      <c r="FG168" s="37"/>
      <c r="FH168" s="10"/>
      <c r="FI168" s="10"/>
      <c r="FJ168" s="11"/>
      <c r="FK168" s="10"/>
      <c r="FL168" s="12"/>
      <c r="FM168" s="4"/>
      <c r="FN168" s="12"/>
      <c r="FO168" s="37"/>
      <c r="FP168" s="10"/>
      <c r="FQ168" s="10"/>
      <c r="FR168" s="11"/>
      <c r="FS168" s="10"/>
      <c r="FT168" s="12"/>
      <c r="FU168" s="4"/>
      <c r="FV168" s="12"/>
      <c r="FW168" s="37"/>
      <c r="FX168" s="10"/>
      <c r="FY168" s="10"/>
      <c r="FZ168" s="11"/>
      <c r="GA168" s="10"/>
      <c r="GB168" s="12"/>
      <c r="GC168" s="4"/>
      <c r="GD168" s="12"/>
      <c r="GE168" s="37"/>
      <c r="GF168" s="10"/>
      <c r="GG168" s="10"/>
      <c r="GH168" s="11"/>
      <c r="GI168" s="10"/>
      <c r="GJ168" s="12"/>
      <c r="GK168" s="4"/>
      <c r="GL168" s="12"/>
      <c r="GM168" s="37"/>
      <c r="GN168" s="10"/>
      <c r="GO168" s="10"/>
      <c r="GP168" s="11"/>
      <c r="GQ168" s="10"/>
      <c r="GR168" s="12"/>
      <c r="GS168" s="4"/>
      <c r="GT168" s="12"/>
      <c r="GU168" s="37"/>
      <c r="GV168" s="10"/>
      <c r="GW168" s="10"/>
      <c r="GX168" s="11"/>
      <c r="GY168" s="10"/>
      <c r="GZ168" s="12"/>
      <c r="HA168" s="4"/>
      <c r="HB168" s="12"/>
      <c r="HC168" s="37"/>
      <c r="HD168" s="10"/>
      <c r="HE168" s="10"/>
      <c r="HF168" s="11"/>
      <c r="HG168" s="10"/>
      <c r="HH168" s="12"/>
      <c r="HI168" s="4"/>
      <c r="HJ168" s="12"/>
      <c r="HK168" s="37"/>
      <c r="HL168" s="10"/>
      <c r="HM168" s="10"/>
      <c r="HN168" s="11"/>
      <c r="HO168" s="10"/>
      <c r="HP168" s="12"/>
      <c r="HQ168" s="4"/>
      <c r="HR168" s="12"/>
      <c r="HS168" s="37"/>
      <c r="HT168" s="10"/>
      <c r="HU168" s="10"/>
      <c r="HV168" s="11"/>
      <c r="HW168" s="10"/>
      <c r="HX168" s="12"/>
      <c r="HY168" s="4"/>
      <c r="HZ168" s="12"/>
      <c r="IA168" s="37"/>
      <c r="IB168" s="10"/>
      <c r="IC168" s="10"/>
      <c r="ID168" s="11"/>
      <c r="IE168" s="10"/>
      <c r="IF168" s="12"/>
      <c r="IG168" s="4"/>
      <c r="IH168" s="12"/>
      <c r="II168" s="37"/>
      <c r="IJ168" s="10"/>
      <c r="IK168" s="10"/>
      <c r="IL168" s="11"/>
      <c r="IM168" s="10"/>
      <c r="IN168" s="12"/>
      <c r="IO168" s="4"/>
      <c r="IP168" s="12"/>
      <c r="IQ168" s="37"/>
      <c r="IR168" s="10"/>
      <c r="IS168" s="10"/>
      <c r="IT168" s="11"/>
      <c r="IU168" s="10"/>
      <c r="IV168" s="12"/>
    </row>
    <row r="169" spans="1:256" s="39" customFormat="1" ht="31.5">
      <c r="A169" s="98" t="s">
        <v>4065</v>
      </c>
      <c r="B169" s="73" t="s">
        <v>360</v>
      </c>
      <c r="C169" s="73" t="s">
        <v>358</v>
      </c>
      <c r="D169" s="73" t="s">
        <v>361</v>
      </c>
      <c r="E169" s="73" t="s">
        <v>1211</v>
      </c>
      <c r="F169" s="46">
        <v>21.298</v>
      </c>
      <c r="G169" s="55" t="s">
        <v>2108</v>
      </c>
      <c r="H169" s="46">
        <f t="shared" si="0"/>
        <v>21.298</v>
      </c>
      <c r="I169" s="46"/>
      <c r="J169" s="46"/>
      <c r="K169" s="75" t="s">
        <v>3492</v>
      </c>
      <c r="L169" s="10"/>
      <c r="M169" s="10"/>
      <c r="N169" s="10"/>
      <c r="O169" s="10"/>
      <c r="P169" s="12"/>
      <c r="Q169" s="4"/>
      <c r="R169" s="12"/>
      <c r="S169" s="37"/>
      <c r="T169" s="10"/>
      <c r="U169" s="10"/>
      <c r="V169" s="10"/>
      <c r="W169" s="10"/>
      <c r="X169" s="12"/>
      <c r="Y169" s="4"/>
      <c r="Z169" s="12"/>
      <c r="AA169" s="37"/>
      <c r="AB169" s="10"/>
      <c r="AC169" s="10"/>
      <c r="AD169" s="10"/>
      <c r="AE169" s="10"/>
      <c r="AF169" s="12"/>
      <c r="AG169" s="4"/>
      <c r="AH169" s="12"/>
      <c r="AI169" s="37"/>
      <c r="AJ169" s="10"/>
      <c r="AK169" s="10"/>
      <c r="AL169" s="10"/>
      <c r="AM169" s="10"/>
      <c r="AN169" s="12"/>
      <c r="AO169" s="4"/>
      <c r="AP169" s="12"/>
      <c r="AQ169" s="37"/>
      <c r="AR169" s="10"/>
      <c r="AS169" s="10"/>
      <c r="AT169" s="10"/>
      <c r="AU169" s="10"/>
      <c r="AV169" s="12"/>
      <c r="AW169" s="4"/>
      <c r="AX169" s="12"/>
      <c r="AY169" s="37"/>
      <c r="AZ169" s="10"/>
      <c r="BA169" s="10"/>
      <c r="BB169" s="10"/>
      <c r="BC169" s="10"/>
      <c r="BD169" s="12"/>
      <c r="BE169" s="4"/>
      <c r="BF169" s="12"/>
      <c r="BG169" s="37"/>
      <c r="BH169" s="10"/>
      <c r="BI169" s="10"/>
      <c r="BJ169" s="10"/>
      <c r="BK169" s="10"/>
      <c r="BL169" s="12"/>
      <c r="BM169" s="4"/>
      <c r="BN169" s="12"/>
      <c r="BO169" s="37"/>
      <c r="BP169" s="10"/>
      <c r="BQ169" s="10"/>
      <c r="BR169" s="10"/>
      <c r="BS169" s="10"/>
      <c r="BT169" s="12"/>
      <c r="BU169" s="4"/>
      <c r="BV169" s="12"/>
      <c r="BW169" s="37"/>
      <c r="BX169" s="10"/>
      <c r="BY169" s="10"/>
      <c r="BZ169" s="10"/>
      <c r="CA169" s="10"/>
      <c r="CB169" s="12"/>
      <c r="CC169" s="4"/>
      <c r="CD169" s="12"/>
      <c r="CE169" s="37"/>
      <c r="CF169" s="10"/>
      <c r="CG169" s="10"/>
      <c r="CH169" s="10"/>
      <c r="CI169" s="10"/>
      <c r="CJ169" s="12"/>
      <c r="CK169" s="4"/>
      <c r="CL169" s="12"/>
      <c r="CM169" s="37"/>
      <c r="CN169" s="10"/>
      <c r="CO169" s="10"/>
      <c r="CP169" s="10"/>
      <c r="CQ169" s="10"/>
      <c r="CR169" s="12"/>
      <c r="CS169" s="4"/>
      <c r="CT169" s="12"/>
      <c r="CU169" s="37"/>
      <c r="CV169" s="10"/>
      <c r="CW169" s="10"/>
      <c r="CX169" s="10"/>
      <c r="CY169" s="10"/>
      <c r="CZ169" s="12"/>
      <c r="DA169" s="4"/>
      <c r="DB169" s="12"/>
      <c r="DC169" s="37"/>
      <c r="DD169" s="10"/>
      <c r="DE169" s="10"/>
      <c r="DF169" s="10"/>
      <c r="DG169" s="10"/>
      <c r="DH169" s="12"/>
      <c r="DI169" s="4"/>
      <c r="DJ169" s="12"/>
      <c r="DK169" s="37"/>
      <c r="DL169" s="10"/>
      <c r="DM169" s="10"/>
      <c r="DN169" s="10"/>
      <c r="DO169" s="10"/>
      <c r="DP169" s="12"/>
      <c r="DQ169" s="4"/>
      <c r="DR169" s="12"/>
      <c r="DS169" s="37"/>
      <c r="DT169" s="10"/>
      <c r="DU169" s="10"/>
      <c r="DV169" s="10"/>
      <c r="DW169" s="10"/>
      <c r="DX169" s="12"/>
      <c r="DY169" s="4"/>
      <c r="DZ169" s="12"/>
      <c r="EA169" s="37"/>
      <c r="EB169" s="10"/>
      <c r="EC169" s="10"/>
      <c r="ED169" s="10"/>
      <c r="EE169" s="10"/>
      <c r="EF169" s="12"/>
      <c r="EG169" s="4"/>
      <c r="EH169" s="12"/>
      <c r="EI169" s="37"/>
      <c r="EJ169" s="10"/>
      <c r="EK169" s="10"/>
      <c r="EL169" s="10"/>
      <c r="EM169" s="10"/>
      <c r="EN169" s="12"/>
      <c r="EO169" s="4"/>
      <c r="EP169" s="12"/>
      <c r="EQ169" s="37"/>
      <c r="ER169" s="10"/>
      <c r="ES169" s="10"/>
      <c r="ET169" s="10"/>
      <c r="EU169" s="10"/>
      <c r="EV169" s="12"/>
      <c r="EW169" s="4"/>
      <c r="EX169" s="12"/>
      <c r="EY169" s="37"/>
      <c r="EZ169" s="10"/>
      <c r="FA169" s="10"/>
      <c r="FB169" s="10"/>
      <c r="FC169" s="10"/>
      <c r="FD169" s="12"/>
      <c r="FE169" s="4"/>
      <c r="FF169" s="12"/>
      <c r="FG169" s="37"/>
      <c r="FH169" s="10"/>
      <c r="FI169" s="10"/>
      <c r="FJ169" s="10"/>
      <c r="FK169" s="10"/>
      <c r="FL169" s="12"/>
      <c r="FM169" s="4"/>
      <c r="FN169" s="12"/>
      <c r="FO169" s="37"/>
      <c r="FP169" s="10"/>
      <c r="FQ169" s="10"/>
      <c r="FR169" s="10"/>
      <c r="FS169" s="10"/>
      <c r="FT169" s="12"/>
      <c r="FU169" s="4"/>
      <c r="FV169" s="12"/>
      <c r="FW169" s="37"/>
      <c r="FX169" s="10"/>
      <c r="FY169" s="10"/>
      <c r="FZ169" s="10"/>
      <c r="GA169" s="10"/>
      <c r="GB169" s="12"/>
      <c r="GC169" s="4"/>
      <c r="GD169" s="12"/>
      <c r="GE169" s="37"/>
      <c r="GF169" s="10"/>
      <c r="GG169" s="10"/>
      <c r="GH169" s="10"/>
      <c r="GI169" s="10"/>
      <c r="GJ169" s="12"/>
      <c r="GK169" s="4"/>
      <c r="GL169" s="12"/>
      <c r="GM169" s="37"/>
      <c r="GN169" s="10"/>
      <c r="GO169" s="10"/>
      <c r="GP169" s="10"/>
      <c r="GQ169" s="10"/>
      <c r="GR169" s="12"/>
      <c r="GS169" s="4"/>
      <c r="GT169" s="12"/>
      <c r="GU169" s="37"/>
      <c r="GV169" s="10"/>
      <c r="GW169" s="10"/>
      <c r="GX169" s="10"/>
      <c r="GY169" s="10"/>
      <c r="GZ169" s="12"/>
      <c r="HA169" s="4"/>
      <c r="HB169" s="12"/>
      <c r="HC169" s="37"/>
      <c r="HD169" s="10"/>
      <c r="HE169" s="10"/>
      <c r="HF169" s="10"/>
      <c r="HG169" s="10"/>
      <c r="HH169" s="12"/>
      <c r="HI169" s="4"/>
      <c r="HJ169" s="12"/>
      <c r="HK169" s="37"/>
      <c r="HL169" s="10"/>
      <c r="HM169" s="10"/>
      <c r="HN169" s="10"/>
      <c r="HO169" s="10"/>
      <c r="HP169" s="12"/>
      <c r="HQ169" s="4"/>
      <c r="HR169" s="12"/>
      <c r="HS169" s="37"/>
      <c r="HT169" s="10"/>
      <c r="HU169" s="10"/>
      <c r="HV169" s="10"/>
      <c r="HW169" s="10"/>
      <c r="HX169" s="12"/>
      <c r="HY169" s="4"/>
      <c r="HZ169" s="12"/>
      <c r="IA169" s="37"/>
      <c r="IB169" s="10"/>
      <c r="IC169" s="10"/>
      <c r="ID169" s="10"/>
      <c r="IE169" s="10"/>
      <c r="IF169" s="12"/>
      <c r="IG169" s="4"/>
      <c r="IH169" s="12"/>
      <c r="II169" s="37"/>
      <c r="IJ169" s="10"/>
      <c r="IK169" s="10"/>
      <c r="IL169" s="10"/>
      <c r="IM169" s="10"/>
      <c r="IN169" s="12"/>
      <c r="IO169" s="4"/>
      <c r="IP169" s="12"/>
      <c r="IQ169" s="37"/>
      <c r="IR169" s="10"/>
      <c r="IS169" s="10"/>
      <c r="IT169" s="10"/>
      <c r="IU169" s="10"/>
      <c r="IV169" s="12"/>
    </row>
    <row r="170" spans="1:256" s="39" customFormat="1" ht="21">
      <c r="A170" s="98" t="s">
        <v>4066</v>
      </c>
      <c r="B170" s="73" t="s">
        <v>755</v>
      </c>
      <c r="C170" s="73" t="s">
        <v>358</v>
      </c>
      <c r="D170" s="73" t="s">
        <v>756</v>
      </c>
      <c r="E170" s="73" t="s">
        <v>836</v>
      </c>
      <c r="F170" s="46">
        <v>0.778</v>
      </c>
      <c r="G170" s="55" t="s">
        <v>2109</v>
      </c>
      <c r="H170" s="46">
        <f t="shared" si="0"/>
        <v>0.778</v>
      </c>
      <c r="I170" s="46"/>
      <c r="J170" s="46"/>
      <c r="K170" s="48" t="s">
        <v>3492</v>
      </c>
      <c r="L170" s="10"/>
      <c r="M170" s="10"/>
      <c r="N170" s="10"/>
      <c r="O170" s="10"/>
      <c r="P170" s="12"/>
      <c r="Q170" s="4"/>
      <c r="R170" s="12"/>
      <c r="S170" s="37"/>
      <c r="T170" s="10"/>
      <c r="U170" s="10"/>
      <c r="V170" s="10"/>
      <c r="W170" s="10"/>
      <c r="X170" s="12"/>
      <c r="Y170" s="4"/>
      <c r="Z170" s="12"/>
      <c r="AA170" s="37"/>
      <c r="AB170" s="10"/>
      <c r="AC170" s="10"/>
      <c r="AD170" s="10"/>
      <c r="AE170" s="10"/>
      <c r="AF170" s="12"/>
      <c r="AG170" s="4"/>
      <c r="AH170" s="12"/>
      <c r="AI170" s="37"/>
      <c r="AJ170" s="10"/>
      <c r="AK170" s="10"/>
      <c r="AL170" s="10"/>
      <c r="AM170" s="10"/>
      <c r="AN170" s="12"/>
      <c r="AO170" s="4"/>
      <c r="AP170" s="12"/>
      <c r="AQ170" s="37"/>
      <c r="AR170" s="10"/>
      <c r="AS170" s="10"/>
      <c r="AT170" s="10"/>
      <c r="AU170" s="10"/>
      <c r="AV170" s="12"/>
      <c r="AW170" s="4"/>
      <c r="AX170" s="12"/>
      <c r="AY170" s="37"/>
      <c r="AZ170" s="10"/>
      <c r="BA170" s="10"/>
      <c r="BB170" s="10"/>
      <c r="BC170" s="10"/>
      <c r="BD170" s="12"/>
      <c r="BE170" s="4"/>
      <c r="BF170" s="12"/>
      <c r="BG170" s="37"/>
      <c r="BH170" s="10"/>
      <c r="BI170" s="10"/>
      <c r="BJ170" s="10"/>
      <c r="BK170" s="10"/>
      <c r="BL170" s="12"/>
      <c r="BM170" s="4"/>
      <c r="BN170" s="12"/>
      <c r="BO170" s="37"/>
      <c r="BP170" s="10"/>
      <c r="BQ170" s="10"/>
      <c r="BR170" s="10"/>
      <c r="BS170" s="10"/>
      <c r="BT170" s="12"/>
      <c r="BU170" s="4"/>
      <c r="BV170" s="12"/>
      <c r="BW170" s="37"/>
      <c r="BX170" s="10"/>
      <c r="BY170" s="10"/>
      <c r="BZ170" s="10"/>
      <c r="CA170" s="10"/>
      <c r="CB170" s="12"/>
      <c r="CC170" s="4"/>
      <c r="CD170" s="12"/>
      <c r="CE170" s="37"/>
      <c r="CF170" s="10"/>
      <c r="CG170" s="10"/>
      <c r="CH170" s="10"/>
      <c r="CI170" s="10"/>
      <c r="CJ170" s="12"/>
      <c r="CK170" s="4"/>
      <c r="CL170" s="12"/>
      <c r="CM170" s="37"/>
      <c r="CN170" s="10"/>
      <c r="CO170" s="10"/>
      <c r="CP170" s="10"/>
      <c r="CQ170" s="10"/>
      <c r="CR170" s="12"/>
      <c r="CS170" s="4"/>
      <c r="CT170" s="12"/>
      <c r="CU170" s="37"/>
      <c r="CV170" s="10"/>
      <c r="CW170" s="10"/>
      <c r="CX170" s="10"/>
      <c r="CY170" s="10"/>
      <c r="CZ170" s="12"/>
      <c r="DA170" s="4"/>
      <c r="DB170" s="12"/>
      <c r="DC170" s="37"/>
      <c r="DD170" s="10"/>
      <c r="DE170" s="10"/>
      <c r="DF170" s="10"/>
      <c r="DG170" s="10"/>
      <c r="DH170" s="12"/>
      <c r="DI170" s="4"/>
      <c r="DJ170" s="12"/>
      <c r="DK170" s="37"/>
      <c r="DL170" s="10"/>
      <c r="DM170" s="10"/>
      <c r="DN170" s="10"/>
      <c r="DO170" s="10"/>
      <c r="DP170" s="12"/>
      <c r="DQ170" s="4"/>
      <c r="DR170" s="12"/>
      <c r="DS170" s="37"/>
      <c r="DT170" s="10"/>
      <c r="DU170" s="10"/>
      <c r="DV170" s="10"/>
      <c r="DW170" s="10"/>
      <c r="DX170" s="12"/>
      <c r="DY170" s="4"/>
      <c r="DZ170" s="12"/>
      <c r="EA170" s="37"/>
      <c r="EB170" s="10"/>
      <c r="EC170" s="10"/>
      <c r="ED170" s="10"/>
      <c r="EE170" s="10"/>
      <c r="EF170" s="12"/>
      <c r="EG170" s="4"/>
      <c r="EH170" s="12"/>
      <c r="EI170" s="37"/>
      <c r="EJ170" s="10"/>
      <c r="EK170" s="10"/>
      <c r="EL170" s="10"/>
      <c r="EM170" s="10"/>
      <c r="EN170" s="12"/>
      <c r="EO170" s="4"/>
      <c r="EP170" s="12"/>
      <c r="EQ170" s="37"/>
      <c r="ER170" s="10"/>
      <c r="ES170" s="10"/>
      <c r="ET170" s="10"/>
      <c r="EU170" s="10"/>
      <c r="EV170" s="12"/>
      <c r="EW170" s="4"/>
      <c r="EX170" s="12"/>
      <c r="EY170" s="37"/>
      <c r="EZ170" s="10"/>
      <c r="FA170" s="10"/>
      <c r="FB170" s="10"/>
      <c r="FC170" s="10"/>
      <c r="FD170" s="12"/>
      <c r="FE170" s="4"/>
      <c r="FF170" s="12"/>
      <c r="FG170" s="37"/>
      <c r="FH170" s="10"/>
      <c r="FI170" s="10"/>
      <c r="FJ170" s="10"/>
      <c r="FK170" s="10"/>
      <c r="FL170" s="12"/>
      <c r="FM170" s="4"/>
      <c r="FN170" s="12"/>
      <c r="FO170" s="37"/>
      <c r="FP170" s="10"/>
      <c r="FQ170" s="10"/>
      <c r="FR170" s="10"/>
      <c r="FS170" s="10"/>
      <c r="FT170" s="12"/>
      <c r="FU170" s="4"/>
      <c r="FV170" s="12"/>
      <c r="FW170" s="37"/>
      <c r="FX170" s="10"/>
      <c r="FY170" s="10"/>
      <c r="FZ170" s="10"/>
      <c r="GA170" s="10"/>
      <c r="GB170" s="12"/>
      <c r="GC170" s="4"/>
      <c r="GD170" s="12"/>
      <c r="GE170" s="37"/>
      <c r="GF170" s="10"/>
      <c r="GG170" s="10"/>
      <c r="GH170" s="10"/>
      <c r="GI170" s="10"/>
      <c r="GJ170" s="12"/>
      <c r="GK170" s="4"/>
      <c r="GL170" s="12"/>
      <c r="GM170" s="37"/>
      <c r="GN170" s="10"/>
      <c r="GO170" s="10"/>
      <c r="GP170" s="10"/>
      <c r="GQ170" s="10"/>
      <c r="GR170" s="12"/>
      <c r="GS170" s="4"/>
      <c r="GT170" s="12"/>
      <c r="GU170" s="37"/>
      <c r="GV170" s="10"/>
      <c r="GW170" s="10"/>
      <c r="GX170" s="10"/>
      <c r="GY170" s="10"/>
      <c r="GZ170" s="12"/>
      <c r="HA170" s="4"/>
      <c r="HB170" s="12"/>
      <c r="HC170" s="37"/>
      <c r="HD170" s="10"/>
      <c r="HE170" s="10"/>
      <c r="HF170" s="10"/>
      <c r="HG170" s="10"/>
      <c r="HH170" s="12"/>
      <c r="HI170" s="4"/>
      <c r="HJ170" s="12"/>
      <c r="HK170" s="37"/>
      <c r="HL170" s="10"/>
      <c r="HM170" s="10"/>
      <c r="HN170" s="10"/>
      <c r="HO170" s="10"/>
      <c r="HP170" s="12"/>
      <c r="HQ170" s="4"/>
      <c r="HR170" s="12"/>
      <c r="HS170" s="37"/>
      <c r="HT170" s="10"/>
      <c r="HU170" s="10"/>
      <c r="HV170" s="10"/>
      <c r="HW170" s="10"/>
      <c r="HX170" s="12"/>
      <c r="HY170" s="4"/>
      <c r="HZ170" s="12"/>
      <c r="IA170" s="37"/>
      <c r="IB170" s="10"/>
      <c r="IC170" s="10"/>
      <c r="ID170" s="10"/>
      <c r="IE170" s="10"/>
      <c r="IF170" s="12"/>
      <c r="IG170" s="4"/>
      <c r="IH170" s="12"/>
      <c r="II170" s="37"/>
      <c r="IJ170" s="10"/>
      <c r="IK170" s="10"/>
      <c r="IL170" s="10"/>
      <c r="IM170" s="10"/>
      <c r="IN170" s="12"/>
      <c r="IO170" s="4"/>
      <c r="IP170" s="12"/>
      <c r="IQ170" s="37"/>
      <c r="IR170" s="10"/>
      <c r="IS170" s="10"/>
      <c r="IT170" s="10"/>
      <c r="IU170" s="10"/>
      <c r="IV170" s="12"/>
    </row>
    <row r="171" spans="1:256" s="39" customFormat="1" ht="31.5">
      <c r="A171" s="98" t="s">
        <v>4067</v>
      </c>
      <c r="B171" s="72" t="s">
        <v>837</v>
      </c>
      <c r="C171" s="73" t="s">
        <v>358</v>
      </c>
      <c r="D171" s="73" t="s">
        <v>838</v>
      </c>
      <c r="E171" s="73" t="s">
        <v>839</v>
      </c>
      <c r="F171" s="46">
        <v>4.934</v>
      </c>
      <c r="G171" s="55" t="s">
        <v>2109</v>
      </c>
      <c r="H171" s="46">
        <f t="shared" si="0"/>
        <v>4.934</v>
      </c>
      <c r="I171" s="46"/>
      <c r="J171" s="46"/>
      <c r="K171" s="48" t="s">
        <v>3492</v>
      </c>
      <c r="L171" s="10"/>
      <c r="M171" s="10"/>
      <c r="N171" s="10"/>
      <c r="O171" s="10"/>
      <c r="P171" s="12"/>
      <c r="Q171" s="4"/>
      <c r="R171" s="12"/>
      <c r="S171" s="37"/>
      <c r="T171" s="10"/>
      <c r="U171" s="10"/>
      <c r="V171" s="10"/>
      <c r="W171" s="10"/>
      <c r="X171" s="12"/>
      <c r="Y171" s="4"/>
      <c r="Z171" s="12"/>
      <c r="AA171" s="37"/>
      <c r="AB171" s="10"/>
      <c r="AC171" s="10"/>
      <c r="AD171" s="10"/>
      <c r="AE171" s="10"/>
      <c r="AF171" s="12"/>
      <c r="AG171" s="4"/>
      <c r="AH171" s="12"/>
      <c r="AI171" s="37"/>
      <c r="AJ171" s="10"/>
      <c r="AK171" s="10"/>
      <c r="AL171" s="10"/>
      <c r="AM171" s="10"/>
      <c r="AN171" s="12"/>
      <c r="AO171" s="4"/>
      <c r="AP171" s="12"/>
      <c r="AQ171" s="37"/>
      <c r="AR171" s="10"/>
      <c r="AS171" s="10"/>
      <c r="AT171" s="10"/>
      <c r="AU171" s="10"/>
      <c r="AV171" s="12"/>
      <c r="AW171" s="4"/>
      <c r="AX171" s="12"/>
      <c r="AY171" s="37"/>
      <c r="AZ171" s="10"/>
      <c r="BA171" s="10"/>
      <c r="BB171" s="10"/>
      <c r="BC171" s="10"/>
      <c r="BD171" s="12"/>
      <c r="BE171" s="4"/>
      <c r="BF171" s="12"/>
      <c r="BG171" s="37"/>
      <c r="BH171" s="10"/>
      <c r="BI171" s="10"/>
      <c r="BJ171" s="10"/>
      <c r="BK171" s="10"/>
      <c r="BL171" s="12"/>
      <c r="BM171" s="4"/>
      <c r="BN171" s="12"/>
      <c r="BO171" s="37"/>
      <c r="BP171" s="10"/>
      <c r="BQ171" s="10"/>
      <c r="BR171" s="10"/>
      <c r="BS171" s="10"/>
      <c r="BT171" s="12"/>
      <c r="BU171" s="4"/>
      <c r="BV171" s="12"/>
      <c r="BW171" s="37"/>
      <c r="BX171" s="10"/>
      <c r="BY171" s="10"/>
      <c r="BZ171" s="10"/>
      <c r="CA171" s="10"/>
      <c r="CB171" s="12"/>
      <c r="CC171" s="4"/>
      <c r="CD171" s="12"/>
      <c r="CE171" s="37"/>
      <c r="CF171" s="10"/>
      <c r="CG171" s="10"/>
      <c r="CH171" s="10"/>
      <c r="CI171" s="10"/>
      <c r="CJ171" s="12"/>
      <c r="CK171" s="4"/>
      <c r="CL171" s="12"/>
      <c r="CM171" s="37"/>
      <c r="CN171" s="10"/>
      <c r="CO171" s="10"/>
      <c r="CP171" s="10"/>
      <c r="CQ171" s="10"/>
      <c r="CR171" s="12"/>
      <c r="CS171" s="4"/>
      <c r="CT171" s="12"/>
      <c r="CU171" s="37"/>
      <c r="CV171" s="10"/>
      <c r="CW171" s="10"/>
      <c r="CX171" s="10"/>
      <c r="CY171" s="10"/>
      <c r="CZ171" s="12"/>
      <c r="DA171" s="4"/>
      <c r="DB171" s="12"/>
      <c r="DC171" s="37"/>
      <c r="DD171" s="10"/>
      <c r="DE171" s="10"/>
      <c r="DF171" s="10"/>
      <c r="DG171" s="10"/>
      <c r="DH171" s="12"/>
      <c r="DI171" s="4"/>
      <c r="DJ171" s="12"/>
      <c r="DK171" s="37"/>
      <c r="DL171" s="10"/>
      <c r="DM171" s="10"/>
      <c r="DN171" s="10"/>
      <c r="DO171" s="10"/>
      <c r="DP171" s="12"/>
      <c r="DQ171" s="4"/>
      <c r="DR171" s="12"/>
      <c r="DS171" s="37"/>
      <c r="DT171" s="10"/>
      <c r="DU171" s="10"/>
      <c r="DV171" s="10"/>
      <c r="DW171" s="10"/>
      <c r="DX171" s="12"/>
      <c r="DY171" s="4"/>
      <c r="DZ171" s="12"/>
      <c r="EA171" s="37"/>
      <c r="EB171" s="10"/>
      <c r="EC171" s="10"/>
      <c r="ED171" s="10"/>
      <c r="EE171" s="10"/>
      <c r="EF171" s="12"/>
      <c r="EG171" s="4"/>
      <c r="EH171" s="12"/>
      <c r="EI171" s="37"/>
      <c r="EJ171" s="10"/>
      <c r="EK171" s="10"/>
      <c r="EL171" s="10"/>
      <c r="EM171" s="10"/>
      <c r="EN171" s="12"/>
      <c r="EO171" s="4"/>
      <c r="EP171" s="12"/>
      <c r="EQ171" s="37"/>
      <c r="ER171" s="10"/>
      <c r="ES171" s="10"/>
      <c r="ET171" s="10"/>
      <c r="EU171" s="10"/>
      <c r="EV171" s="12"/>
      <c r="EW171" s="4"/>
      <c r="EX171" s="12"/>
      <c r="EY171" s="37"/>
      <c r="EZ171" s="10"/>
      <c r="FA171" s="10"/>
      <c r="FB171" s="10"/>
      <c r="FC171" s="10"/>
      <c r="FD171" s="12"/>
      <c r="FE171" s="4"/>
      <c r="FF171" s="12"/>
      <c r="FG171" s="37"/>
      <c r="FH171" s="10"/>
      <c r="FI171" s="10"/>
      <c r="FJ171" s="10"/>
      <c r="FK171" s="10"/>
      <c r="FL171" s="12"/>
      <c r="FM171" s="4"/>
      <c r="FN171" s="12"/>
      <c r="FO171" s="37"/>
      <c r="FP171" s="10"/>
      <c r="FQ171" s="10"/>
      <c r="FR171" s="10"/>
      <c r="FS171" s="10"/>
      <c r="FT171" s="12"/>
      <c r="FU171" s="4"/>
      <c r="FV171" s="12"/>
      <c r="FW171" s="37"/>
      <c r="FX171" s="10"/>
      <c r="FY171" s="10"/>
      <c r="FZ171" s="10"/>
      <c r="GA171" s="10"/>
      <c r="GB171" s="12"/>
      <c r="GC171" s="4"/>
      <c r="GD171" s="12"/>
      <c r="GE171" s="37"/>
      <c r="GF171" s="10"/>
      <c r="GG171" s="10"/>
      <c r="GH171" s="10"/>
      <c r="GI171" s="10"/>
      <c r="GJ171" s="12"/>
      <c r="GK171" s="4"/>
      <c r="GL171" s="12"/>
      <c r="GM171" s="37"/>
      <c r="GN171" s="10"/>
      <c r="GO171" s="10"/>
      <c r="GP171" s="10"/>
      <c r="GQ171" s="10"/>
      <c r="GR171" s="12"/>
      <c r="GS171" s="4"/>
      <c r="GT171" s="12"/>
      <c r="GU171" s="37"/>
      <c r="GV171" s="10"/>
      <c r="GW171" s="10"/>
      <c r="GX171" s="10"/>
      <c r="GY171" s="10"/>
      <c r="GZ171" s="12"/>
      <c r="HA171" s="4"/>
      <c r="HB171" s="12"/>
      <c r="HC171" s="37"/>
      <c r="HD171" s="10"/>
      <c r="HE171" s="10"/>
      <c r="HF171" s="10"/>
      <c r="HG171" s="10"/>
      <c r="HH171" s="12"/>
      <c r="HI171" s="4"/>
      <c r="HJ171" s="12"/>
      <c r="HK171" s="37"/>
      <c r="HL171" s="10"/>
      <c r="HM171" s="10"/>
      <c r="HN171" s="10"/>
      <c r="HO171" s="10"/>
      <c r="HP171" s="12"/>
      <c r="HQ171" s="4"/>
      <c r="HR171" s="12"/>
      <c r="HS171" s="37"/>
      <c r="HT171" s="10"/>
      <c r="HU171" s="10"/>
      <c r="HV171" s="10"/>
      <c r="HW171" s="10"/>
      <c r="HX171" s="12"/>
      <c r="HY171" s="4"/>
      <c r="HZ171" s="12"/>
      <c r="IA171" s="37"/>
      <c r="IB171" s="10"/>
      <c r="IC171" s="10"/>
      <c r="ID171" s="10"/>
      <c r="IE171" s="10"/>
      <c r="IF171" s="12"/>
      <c r="IG171" s="4"/>
      <c r="IH171" s="12"/>
      <c r="II171" s="37"/>
      <c r="IJ171" s="10"/>
      <c r="IK171" s="10"/>
      <c r="IL171" s="10"/>
      <c r="IM171" s="10"/>
      <c r="IN171" s="12"/>
      <c r="IO171" s="4"/>
      <c r="IP171" s="12"/>
      <c r="IQ171" s="37"/>
      <c r="IR171" s="10"/>
      <c r="IS171" s="10"/>
      <c r="IT171" s="10"/>
      <c r="IU171" s="10"/>
      <c r="IV171" s="12"/>
    </row>
    <row r="172" spans="1:256" s="39" customFormat="1" ht="31.5">
      <c r="A172" s="98" t="s">
        <v>4068</v>
      </c>
      <c r="B172" s="73" t="s">
        <v>840</v>
      </c>
      <c r="C172" s="73" t="s">
        <v>358</v>
      </c>
      <c r="D172" s="73" t="s">
        <v>841</v>
      </c>
      <c r="E172" s="73" t="s">
        <v>397</v>
      </c>
      <c r="F172" s="46">
        <v>2.328</v>
      </c>
      <c r="G172" s="55" t="s">
        <v>2109</v>
      </c>
      <c r="H172" s="46">
        <f t="shared" si="0"/>
        <v>2.328</v>
      </c>
      <c r="I172" s="46"/>
      <c r="J172" s="46"/>
      <c r="K172" s="48" t="s">
        <v>3492</v>
      </c>
      <c r="L172" s="10"/>
      <c r="M172" s="10"/>
      <c r="N172" s="10"/>
      <c r="O172" s="10"/>
      <c r="P172" s="12"/>
      <c r="Q172" s="4"/>
      <c r="R172" s="12"/>
      <c r="S172" s="37"/>
      <c r="T172" s="10"/>
      <c r="U172" s="10"/>
      <c r="V172" s="10"/>
      <c r="W172" s="10"/>
      <c r="X172" s="12"/>
      <c r="Y172" s="4"/>
      <c r="Z172" s="12"/>
      <c r="AA172" s="37"/>
      <c r="AB172" s="10"/>
      <c r="AC172" s="10"/>
      <c r="AD172" s="10"/>
      <c r="AE172" s="10"/>
      <c r="AF172" s="12"/>
      <c r="AG172" s="4"/>
      <c r="AH172" s="12"/>
      <c r="AI172" s="37"/>
      <c r="AJ172" s="10"/>
      <c r="AK172" s="10"/>
      <c r="AL172" s="10"/>
      <c r="AM172" s="10"/>
      <c r="AN172" s="12"/>
      <c r="AO172" s="4"/>
      <c r="AP172" s="12"/>
      <c r="AQ172" s="37"/>
      <c r="AR172" s="10"/>
      <c r="AS172" s="10"/>
      <c r="AT172" s="10"/>
      <c r="AU172" s="10"/>
      <c r="AV172" s="12"/>
      <c r="AW172" s="4"/>
      <c r="AX172" s="12"/>
      <c r="AY172" s="37"/>
      <c r="AZ172" s="10"/>
      <c r="BA172" s="10"/>
      <c r="BB172" s="10"/>
      <c r="BC172" s="10"/>
      <c r="BD172" s="12"/>
      <c r="BE172" s="4"/>
      <c r="BF172" s="12"/>
      <c r="BG172" s="37"/>
      <c r="BH172" s="10"/>
      <c r="BI172" s="10"/>
      <c r="BJ172" s="10"/>
      <c r="BK172" s="10"/>
      <c r="BL172" s="12"/>
      <c r="BM172" s="4"/>
      <c r="BN172" s="12"/>
      <c r="BO172" s="37"/>
      <c r="BP172" s="10"/>
      <c r="BQ172" s="10"/>
      <c r="BR172" s="10"/>
      <c r="BS172" s="10"/>
      <c r="BT172" s="12"/>
      <c r="BU172" s="4"/>
      <c r="BV172" s="12"/>
      <c r="BW172" s="37"/>
      <c r="BX172" s="10"/>
      <c r="BY172" s="10"/>
      <c r="BZ172" s="10"/>
      <c r="CA172" s="10"/>
      <c r="CB172" s="12"/>
      <c r="CC172" s="4"/>
      <c r="CD172" s="12"/>
      <c r="CE172" s="37"/>
      <c r="CF172" s="10"/>
      <c r="CG172" s="10"/>
      <c r="CH172" s="10"/>
      <c r="CI172" s="10"/>
      <c r="CJ172" s="12"/>
      <c r="CK172" s="4"/>
      <c r="CL172" s="12"/>
      <c r="CM172" s="37"/>
      <c r="CN172" s="10"/>
      <c r="CO172" s="10"/>
      <c r="CP172" s="10"/>
      <c r="CQ172" s="10"/>
      <c r="CR172" s="12"/>
      <c r="CS172" s="4"/>
      <c r="CT172" s="12"/>
      <c r="CU172" s="37"/>
      <c r="CV172" s="10"/>
      <c r="CW172" s="10"/>
      <c r="CX172" s="10"/>
      <c r="CY172" s="10"/>
      <c r="CZ172" s="12"/>
      <c r="DA172" s="4"/>
      <c r="DB172" s="12"/>
      <c r="DC172" s="37"/>
      <c r="DD172" s="10"/>
      <c r="DE172" s="10"/>
      <c r="DF172" s="10"/>
      <c r="DG172" s="10"/>
      <c r="DH172" s="12"/>
      <c r="DI172" s="4"/>
      <c r="DJ172" s="12"/>
      <c r="DK172" s="37"/>
      <c r="DL172" s="10"/>
      <c r="DM172" s="10"/>
      <c r="DN172" s="10"/>
      <c r="DO172" s="10"/>
      <c r="DP172" s="12"/>
      <c r="DQ172" s="4"/>
      <c r="DR172" s="12"/>
      <c r="DS172" s="37"/>
      <c r="DT172" s="10"/>
      <c r="DU172" s="10"/>
      <c r="DV172" s="10"/>
      <c r="DW172" s="10"/>
      <c r="DX172" s="12"/>
      <c r="DY172" s="4"/>
      <c r="DZ172" s="12"/>
      <c r="EA172" s="37"/>
      <c r="EB172" s="10"/>
      <c r="EC172" s="10"/>
      <c r="ED172" s="10"/>
      <c r="EE172" s="10"/>
      <c r="EF172" s="12"/>
      <c r="EG172" s="4"/>
      <c r="EH172" s="12"/>
      <c r="EI172" s="37"/>
      <c r="EJ172" s="10"/>
      <c r="EK172" s="10"/>
      <c r="EL172" s="10"/>
      <c r="EM172" s="10"/>
      <c r="EN172" s="12"/>
      <c r="EO172" s="4"/>
      <c r="EP172" s="12"/>
      <c r="EQ172" s="37"/>
      <c r="ER172" s="10"/>
      <c r="ES172" s="10"/>
      <c r="ET172" s="10"/>
      <c r="EU172" s="10"/>
      <c r="EV172" s="12"/>
      <c r="EW172" s="4"/>
      <c r="EX172" s="12"/>
      <c r="EY172" s="37"/>
      <c r="EZ172" s="10"/>
      <c r="FA172" s="10"/>
      <c r="FB172" s="10"/>
      <c r="FC172" s="10"/>
      <c r="FD172" s="12"/>
      <c r="FE172" s="4"/>
      <c r="FF172" s="12"/>
      <c r="FG172" s="37"/>
      <c r="FH172" s="10"/>
      <c r="FI172" s="10"/>
      <c r="FJ172" s="10"/>
      <c r="FK172" s="10"/>
      <c r="FL172" s="12"/>
      <c r="FM172" s="4"/>
      <c r="FN172" s="12"/>
      <c r="FO172" s="37"/>
      <c r="FP172" s="10"/>
      <c r="FQ172" s="10"/>
      <c r="FR172" s="10"/>
      <c r="FS172" s="10"/>
      <c r="FT172" s="12"/>
      <c r="FU172" s="4"/>
      <c r="FV172" s="12"/>
      <c r="FW172" s="37"/>
      <c r="FX172" s="10"/>
      <c r="FY172" s="10"/>
      <c r="FZ172" s="10"/>
      <c r="GA172" s="10"/>
      <c r="GB172" s="12"/>
      <c r="GC172" s="4"/>
      <c r="GD172" s="12"/>
      <c r="GE172" s="37"/>
      <c r="GF172" s="10"/>
      <c r="GG172" s="10"/>
      <c r="GH172" s="10"/>
      <c r="GI172" s="10"/>
      <c r="GJ172" s="12"/>
      <c r="GK172" s="4"/>
      <c r="GL172" s="12"/>
      <c r="GM172" s="37"/>
      <c r="GN172" s="10"/>
      <c r="GO172" s="10"/>
      <c r="GP172" s="10"/>
      <c r="GQ172" s="10"/>
      <c r="GR172" s="12"/>
      <c r="GS172" s="4"/>
      <c r="GT172" s="12"/>
      <c r="GU172" s="37"/>
      <c r="GV172" s="10"/>
      <c r="GW172" s="10"/>
      <c r="GX172" s="10"/>
      <c r="GY172" s="10"/>
      <c r="GZ172" s="12"/>
      <c r="HA172" s="4"/>
      <c r="HB172" s="12"/>
      <c r="HC172" s="37"/>
      <c r="HD172" s="10"/>
      <c r="HE172" s="10"/>
      <c r="HF172" s="10"/>
      <c r="HG172" s="10"/>
      <c r="HH172" s="12"/>
      <c r="HI172" s="4"/>
      <c r="HJ172" s="12"/>
      <c r="HK172" s="37"/>
      <c r="HL172" s="10"/>
      <c r="HM172" s="10"/>
      <c r="HN172" s="10"/>
      <c r="HO172" s="10"/>
      <c r="HP172" s="12"/>
      <c r="HQ172" s="4"/>
      <c r="HR172" s="12"/>
      <c r="HS172" s="37"/>
      <c r="HT172" s="10"/>
      <c r="HU172" s="10"/>
      <c r="HV172" s="10"/>
      <c r="HW172" s="10"/>
      <c r="HX172" s="12"/>
      <c r="HY172" s="4"/>
      <c r="HZ172" s="12"/>
      <c r="IA172" s="37"/>
      <c r="IB172" s="10"/>
      <c r="IC172" s="10"/>
      <c r="ID172" s="10"/>
      <c r="IE172" s="10"/>
      <c r="IF172" s="12"/>
      <c r="IG172" s="4"/>
      <c r="IH172" s="12"/>
      <c r="II172" s="37"/>
      <c r="IJ172" s="10"/>
      <c r="IK172" s="10"/>
      <c r="IL172" s="10"/>
      <c r="IM172" s="10"/>
      <c r="IN172" s="12"/>
      <c r="IO172" s="4"/>
      <c r="IP172" s="12"/>
      <c r="IQ172" s="37"/>
      <c r="IR172" s="10"/>
      <c r="IS172" s="10"/>
      <c r="IT172" s="10"/>
      <c r="IU172" s="10"/>
      <c r="IV172" s="12"/>
    </row>
    <row r="173" spans="1:256" s="39" customFormat="1" ht="21">
      <c r="A173" s="98" t="s">
        <v>4069</v>
      </c>
      <c r="B173" s="73" t="s">
        <v>419</v>
      </c>
      <c r="C173" s="73" t="s">
        <v>358</v>
      </c>
      <c r="D173" s="73" t="s">
        <v>420</v>
      </c>
      <c r="E173" s="73" t="s">
        <v>421</v>
      </c>
      <c r="F173" s="46">
        <v>18.447</v>
      </c>
      <c r="G173" s="55" t="s">
        <v>2108</v>
      </c>
      <c r="H173" s="46">
        <f t="shared" si="0"/>
        <v>18.447</v>
      </c>
      <c r="I173" s="46"/>
      <c r="J173" s="46"/>
      <c r="K173" s="48" t="s">
        <v>3492</v>
      </c>
      <c r="L173" s="10"/>
      <c r="M173" s="10"/>
      <c r="N173" s="10"/>
      <c r="O173" s="10"/>
      <c r="P173" s="12"/>
      <c r="Q173" s="4"/>
      <c r="R173" s="12"/>
      <c r="S173" s="37"/>
      <c r="T173" s="10"/>
      <c r="U173" s="10"/>
      <c r="V173" s="10"/>
      <c r="W173" s="10"/>
      <c r="X173" s="12"/>
      <c r="Y173" s="4"/>
      <c r="Z173" s="12"/>
      <c r="AA173" s="37"/>
      <c r="AB173" s="10"/>
      <c r="AC173" s="10"/>
      <c r="AD173" s="10"/>
      <c r="AE173" s="10"/>
      <c r="AF173" s="12"/>
      <c r="AG173" s="4"/>
      <c r="AH173" s="12"/>
      <c r="AI173" s="37"/>
      <c r="AJ173" s="10"/>
      <c r="AK173" s="10"/>
      <c r="AL173" s="10"/>
      <c r="AM173" s="10"/>
      <c r="AN173" s="12"/>
      <c r="AO173" s="4"/>
      <c r="AP173" s="12"/>
      <c r="AQ173" s="37"/>
      <c r="AR173" s="10"/>
      <c r="AS173" s="10"/>
      <c r="AT173" s="10"/>
      <c r="AU173" s="10"/>
      <c r="AV173" s="12"/>
      <c r="AW173" s="4"/>
      <c r="AX173" s="12"/>
      <c r="AY173" s="37"/>
      <c r="AZ173" s="10"/>
      <c r="BA173" s="10"/>
      <c r="BB173" s="10"/>
      <c r="BC173" s="10"/>
      <c r="BD173" s="12"/>
      <c r="BE173" s="4"/>
      <c r="BF173" s="12"/>
      <c r="BG173" s="37"/>
      <c r="BH173" s="10"/>
      <c r="BI173" s="10"/>
      <c r="BJ173" s="10"/>
      <c r="BK173" s="10"/>
      <c r="BL173" s="12"/>
      <c r="BM173" s="4"/>
      <c r="BN173" s="12"/>
      <c r="BO173" s="37"/>
      <c r="BP173" s="10"/>
      <c r="BQ173" s="10"/>
      <c r="BR173" s="10"/>
      <c r="BS173" s="10"/>
      <c r="BT173" s="12"/>
      <c r="BU173" s="4"/>
      <c r="BV173" s="12"/>
      <c r="BW173" s="37"/>
      <c r="BX173" s="10"/>
      <c r="BY173" s="10"/>
      <c r="BZ173" s="10"/>
      <c r="CA173" s="10"/>
      <c r="CB173" s="12"/>
      <c r="CC173" s="4"/>
      <c r="CD173" s="12"/>
      <c r="CE173" s="37"/>
      <c r="CF173" s="10"/>
      <c r="CG173" s="10"/>
      <c r="CH173" s="10"/>
      <c r="CI173" s="10"/>
      <c r="CJ173" s="12"/>
      <c r="CK173" s="4"/>
      <c r="CL173" s="12"/>
      <c r="CM173" s="37"/>
      <c r="CN173" s="10"/>
      <c r="CO173" s="10"/>
      <c r="CP173" s="10"/>
      <c r="CQ173" s="10"/>
      <c r="CR173" s="12"/>
      <c r="CS173" s="4"/>
      <c r="CT173" s="12"/>
      <c r="CU173" s="37"/>
      <c r="CV173" s="10"/>
      <c r="CW173" s="10"/>
      <c r="CX173" s="10"/>
      <c r="CY173" s="10"/>
      <c r="CZ173" s="12"/>
      <c r="DA173" s="4"/>
      <c r="DB173" s="12"/>
      <c r="DC173" s="37"/>
      <c r="DD173" s="10"/>
      <c r="DE173" s="10"/>
      <c r="DF173" s="10"/>
      <c r="DG173" s="10"/>
      <c r="DH173" s="12"/>
      <c r="DI173" s="4"/>
      <c r="DJ173" s="12"/>
      <c r="DK173" s="37"/>
      <c r="DL173" s="10"/>
      <c r="DM173" s="10"/>
      <c r="DN173" s="10"/>
      <c r="DO173" s="10"/>
      <c r="DP173" s="12"/>
      <c r="DQ173" s="4"/>
      <c r="DR173" s="12"/>
      <c r="DS173" s="37"/>
      <c r="DT173" s="10"/>
      <c r="DU173" s="10"/>
      <c r="DV173" s="10"/>
      <c r="DW173" s="10"/>
      <c r="DX173" s="12"/>
      <c r="DY173" s="4"/>
      <c r="DZ173" s="12"/>
      <c r="EA173" s="37"/>
      <c r="EB173" s="10"/>
      <c r="EC173" s="10"/>
      <c r="ED173" s="10"/>
      <c r="EE173" s="10"/>
      <c r="EF173" s="12"/>
      <c r="EG173" s="4"/>
      <c r="EH173" s="12"/>
      <c r="EI173" s="37"/>
      <c r="EJ173" s="10"/>
      <c r="EK173" s="10"/>
      <c r="EL173" s="10"/>
      <c r="EM173" s="10"/>
      <c r="EN173" s="12"/>
      <c r="EO173" s="4"/>
      <c r="EP173" s="12"/>
      <c r="EQ173" s="37"/>
      <c r="ER173" s="10"/>
      <c r="ES173" s="10"/>
      <c r="ET173" s="10"/>
      <c r="EU173" s="10"/>
      <c r="EV173" s="12"/>
      <c r="EW173" s="4"/>
      <c r="EX173" s="12"/>
      <c r="EY173" s="37"/>
      <c r="EZ173" s="10"/>
      <c r="FA173" s="10"/>
      <c r="FB173" s="10"/>
      <c r="FC173" s="10"/>
      <c r="FD173" s="12"/>
      <c r="FE173" s="4"/>
      <c r="FF173" s="12"/>
      <c r="FG173" s="37"/>
      <c r="FH173" s="10"/>
      <c r="FI173" s="10"/>
      <c r="FJ173" s="10"/>
      <c r="FK173" s="10"/>
      <c r="FL173" s="12"/>
      <c r="FM173" s="4"/>
      <c r="FN173" s="12"/>
      <c r="FO173" s="37"/>
      <c r="FP173" s="10"/>
      <c r="FQ173" s="10"/>
      <c r="FR173" s="10"/>
      <c r="FS173" s="10"/>
      <c r="FT173" s="12"/>
      <c r="FU173" s="4"/>
      <c r="FV173" s="12"/>
      <c r="FW173" s="37"/>
      <c r="FX173" s="10"/>
      <c r="FY173" s="10"/>
      <c r="FZ173" s="10"/>
      <c r="GA173" s="10"/>
      <c r="GB173" s="12"/>
      <c r="GC173" s="4"/>
      <c r="GD173" s="12"/>
      <c r="GE173" s="37"/>
      <c r="GF173" s="10"/>
      <c r="GG173" s="10"/>
      <c r="GH173" s="10"/>
      <c r="GI173" s="10"/>
      <c r="GJ173" s="12"/>
      <c r="GK173" s="4"/>
      <c r="GL173" s="12"/>
      <c r="GM173" s="37"/>
      <c r="GN173" s="10"/>
      <c r="GO173" s="10"/>
      <c r="GP173" s="10"/>
      <c r="GQ173" s="10"/>
      <c r="GR173" s="12"/>
      <c r="GS173" s="4"/>
      <c r="GT173" s="12"/>
      <c r="GU173" s="37"/>
      <c r="GV173" s="10"/>
      <c r="GW173" s="10"/>
      <c r="GX173" s="10"/>
      <c r="GY173" s="10"/>
      <c r="GZ173" s="12"/>
      <c r="HA173" s="4"/>
      <c r="HB173" s="12"/>
      <c r="HC173" s="37"/>
      <c r="HD173" s="10"/>
      <c r="HE173" s="10"/>
      <c r="HF173" s="10"/>
      <c r="HG173" s="10"/>
      <c r="HH173" s="12"/>
      <c r="HI173" s="4"/>
      <c r="HJ173" s="12"/>
      <c r="HK173" s="37"/>
      <c r="HL173" s="10"/>
      <c r="HM173" s="10"/>
      <c r="HN173" s="10"/>
      <c r="HO173" s="10"/>
      <c r="HP173" s="12"/>
      <c r="HQ173" s="4"/>
      <c r="HR173" s="12"/>
      <c r="HS173" s="37"/>
      <c r="HT173" s="10"/>
      <c r="HU173" s="10"/>
      <c r="HV173" s="10"/>
      <c r="HW173" s="10"/>
      <c r="HX173" s="12"/>
      <c r="HY173" s="4"/>
      <c r="HZ173" s="12"/>
      <c r="IA173" s="37"/>
      <c r="IB173" s="10"/>
      <c r="IC173" s="10"/>
      <c r="ID173" s="10"/>
      <c r="IE173" s="10"/>
      <c r="IF173" s="12"/>
      <c r="IG173" s="4"/>
      <c r="IH173" s="12"/>
      <c r="II173" s="37"/>
      <c r="IJ173" s="10"/>
      <c r="IK173" s="10"/>
      <c r="IL173" s="10"/>
      <c r="IM173" s="10"/>
      <c r="IN173" s="12"/>
      <c r="IO173" s="4"/>
      <c r="IP173" s="12"/>
      <c r="IQ173" s="37"/>
      <c r="IR173" s="10"/>
      <c r="IS173" s="10"/>
      <c r="IT173" s="10"/>
      <c r="IU173" s="10"/>
      <c r="IV173" s="12"/>
    </row>
    <row r="174" spans="1:256" s="39" customFormat="1" ht="31.5">
      <c r="A174" s="98" t="s">
        <v>4070</v>
      </c>
      <c r="B174" s="73" t="s">
        <v>422</v>
      </c>
      <c r="C174" s="73" t="s">
        <v>358</v>
      </c>
      <c r="D174" s="73" t="s">
        <v>423</v>
      </c>
      <c r="E174" s="73" t="s">
        <v>424</v>
      </c>
      <c r="F174" s="46">
        <v>3.735</v>
      </c>
      <c r="G174" s="55" t="s">
        <v>2109</v>
      </c>
      <c r="H174" s="46">
        <f t="shared" si="0"/>
        <v>3.735</v>
      </c>
      <c r="I174" s="46"/>
      <c r="J174" s="46"/>
      <c r="K174" s="48" t="s">
        <v>3492</v>
      </c>
      <c r="L174" s="10"/>
      <c r="M174" s="10"/>
      <c r="N174" s="10"/>
      <c r="O174" s="10"/>
      <c r="P174" s="12"/>
      <c r="Q174" s="4"/>
      <c r="R174" s="12"/>
      <c r="S174" s="37"/>
      <c r="T174" s="10"/>
      <c r="U174" s="10"/>
      <c r="V174" s="10"/>
      <c r="W174" s="10"/>
      <c r="X174" s="12"/>
      <c r="Y174" s="4"/>
      <c r="Z174" s="12"/>
      <c r="AA174" s="37"/>
      <c r="AB174" s="10"/>
      <c r="AC174" s="10"/>
      <c r="AD174" s="10"/>
      <c r="AE174" s="10"/>
      <c r="AF174" s="12"/>
      <c r="AG174" s="4"/>
      <c r="AH174" s="12"/>
      <c r="AI174" s="37"/>
      <c r="AJ174" s="10"/>
      <c r="AK174" s="10"/>
      <c r="AL174" s="10"/>
      <c r="AM174" s="10"/>
      <c r="AN174" s="12"/>
      <c r="AO174" s="4"/>
      <c r="AP174" s="12"/>
      <c r="AQ174" s="37"/>
      <c r="AR174" s="10"/>
      <c r="AS174" s="10"/>
      <c r="AT174" s="10"/>
      <c r="AU174" s="10"/>
      <c r="AV174" s="12"/>
      <c r="AW174" s="4"/>
      <c r="AX174" s="12"/>
      <c r="AY174" s="37"/>
      <c r="AZ174" s="10"/>
      <c r="BA174" s="10"/>
      <c r="BB174" s="10"/>
      <c r="BC174" s="10"/>
      <c r="BD174" s="12"/>
      <c r="BE174" s="4"/>
      <c r="BF174" s="12"/>
      <c r="BG174" s="37"/>
      <c r="BH174" s="10"/>
      <c r="BI174" s="10"/>
      <c r="BJ174" s="10"/>
      <c r="BK174" s="10"/>
      <c r="BL174" s="12"/>
      <c r="BM174" s="4"/>
      <c r="BN174" s="12"/>
      <c r="BO174" s="37"/>
      <c r="BP174" s="10"/>
      <c r="BQ174" s="10"/>
      <c r="BR174" s="10"/>
      <c r="BS174" s="10"/>
      <c r="BT174" s="12"/>
      <c r="BU174" s="4"/>
      <c r="BV174" s="12"/>
      <c r="BW174" s="37"/>
      <c r="BX174" s="10"/>
      <c r="BY174" s="10"/>
      <c r="BZ174" s="10"/>
      <c r="CA174" s="10"/>
      <c r="CB174" s="12"/>
      <c r="CC174" s="4"/>
      <c r="CD174" s="12"/>
      <c r="CE174" s="37"/>
      <c r="CF174" s="10"/>
      <c r="CG174" s="10"/>
      <c r="CH174" s="10"/>
      <c r="CI174" s="10"/>
      <c r="CJ174" s="12"/>
      <c r="CK174" s="4"/>
      <c r="CL174" s="12"/>
      <c r="CM174" s="37"/>
      <c r="CN174" s="10"/>
      <c r="CO174" s="10"/>
      <c r="CP174" s="10"/>
      <c r="CQ174" s="10"/>
      <c r="CR174" s="12"/>
      <c r="CS174" s="4"/>
      <c r="CT174" s="12"/>
      <c r="CU174" s="37"/>
      <c r="CV174" s="10"/>
      <c r="CW174" s="10"/>
      <c r="CX174" s="10"/>
      <c r="CY174" s="10"/>
      <c r="CZ174" s="12"/>
      <c r="DA174" s="4"/>
      <c r="DB174" s="12"/>
      <c r="DC174" s="37"/>
      <c r="DD174" s="10"/>
      <c r="DE174" s="10"/>
      <c r="DF174" s="10"/>
      <c r="DG174" s="10"/>
      <c r="DH174" s="12"/>
      <c r="DI174" s="4"/>
      <c r="DJ174" s="12"/>
      <c r="DK174" s="37"/>
      <c r="DL174" s="10"/>
      <c r="DM174" s="10"/>
      <c r="DN174" s="10"/>
      <c r="DO174" s="10"/>
      <c r="DP174" s="12"/>
      <c r="DQ174" s="4"/>
      <c r="DR174" s="12"/>
      <c r="DS174" s="37"/>
      <c r="DT174" s="10"/>
      <c r="DU174" s="10"/>
      <c r="DV174" s="10"/>
      <c r="DW174" s="10"/>
      <c r="DX174" s="12"/>
      <c r="DY174" s="4"/>
      <c r="DZ174" s="12"/>
      <c r="EA174" s="37"/>
      <c r="EB174" s="10"/>
      <c r="EC174" s="10"/>
      <c r="ED174" s="10"/>
      <c r="EE174" s="10"/>
      <c r="EF174" s="12"/>
      <c r="EG174" s="4"/>
      <c r="EH174" s="12"/>
      <c r="EI174" s="37"/>
      <c r="EJ174" s="10"/>
      <c r="EK174" s="10"/>
      <c r="EL174" s="10"/>
      <c r="EM174" s="10"/>
      <c r="EN174" s="12"/>
      <c r="EO174" s="4"/>
      <c r="EP174" s="12"/>
      <c r="EQ174" s="37"/>
      <c r="ER174" s="10"/>
      <c r="ES174" s="10"/>
      <c r="ET174" s="10"/>
      <c r="EU174" s="10"/>
      <c r="EV174" s="12"/>
      <c r="EW174" s="4"/>
      <c r="EX174" s="12"/>
      <c r="EY174" s="37"/>
      <c r="EZ174" s="10"/>
      <c r="FA174" s="10"/>
      <c r="FB174" s="10"/>
      <c r="FC174" s="10"/>
      <c r="FD174" s="12"/>
      <c r="FE174" s="4"/>
      <c r="FF174" s="12"/>
      <c r="FG174" s="37"/>
      <c r="FH174" s="10"/>
      <c r="FI174" s="10"/>
      <c r="FJ174" s="10"/>
      <c r="FK174" s="10"/>
      <c r="FL174" s="12"/>
      <c r="FM174" s="4"/>
      <c r="FN174" s="12"/>
      <c r="FO174" s="37"/>
      <c r="FP174" s="10"/>
      <c r="FQ174" s="10"/>
      <c r="FR174" s="10"/>
      <c r="FS174" s="10"/>
      <c r="FT174" s="12"/>
      <c r="FU174" s="4"/>
      <c r="FV174" s="12"/>
      <c r="FW174" s="37"/>
      <c r="FX174" s="10"/>
      <c r="FY174" s="10"/>
      <c r="FZ174" s="10"/>
      <c r="GA174" s="10"/>
      <c r="GB174" s="12"/>
      <c r="GC174" s="4"/>
      <c r="GD174" s="12"/>
      <c r="GE174" s="37"/>
      <c r="GF174" s="10"/>
      <c r="GG174" s="10"/>
      <c r="GH174" s="10"/>
      <c r="GI174" s="10"/>
      <c r="GJ174" s="12"/>
      <c r="GK174" s="4"/>
      <c r="GL174" s="12"/>
      <c r="GM174" s="37"/>
      <c r="GN174" s="10"/>
      <c r="GO174" s="10"/>
      <c r="GP174" s="10"/>
      <c r="GQ174" s="10"/>
      <c r="GR174" s="12"/>
      <c r="GS174" s="4"/>
      <c r="GT174" s="12"/>
      <c r="GU174" s="37"/>
      <c r="GV174" s="10"/>
      <c r="GW174" s="10"/>
      <c r="GX174" s="10"/>
      <c r="GY174" s="10"/>
      <c r="GZ174" s="12"/>
      <c r="HA174" s="4"/>
      <c r="HB174" s="12"/>
      <c r="HC174" s="37"/>
      <c r="HD174" s="10"/>
      <c r="HE174" s="10"/>
      <c r="HF174" s="10"/>
      <c r="HG174" s="10"/>
      <c r="HH174" s="12"/>
      <c r="HI174" s="4"/>
      <c r="HJ174" s="12"/>
      <c r="HK174" s="37"/>
      <c r="HL174" s="10"/>
      <c r="HM174" s="10"/>
      <c r="HN174" s="10"/>
      <c r="HO174" s="10"/>
      <c r="HP174" s="12"/>
      <c r="HQ174" s="4"/>
      <c r="HR174" s="12"/>
      <c r="HS174" s="37"/>
      <c r="HT174" s="10"/>
      <c r="HU174" s="10"/>
      <c r="HV174" s="10"/>
      <c r="HW174" s="10"/>
      <c r="HX174" s="12"/>
      <c r="HY174" s="4"/>
      <c r="HZ174" s="12"/>
      <c r="IA174" s="37"/>
      <c r="IB174" s="10"/>
      <c r="IC174" s="10"/>
      <c r="ID174" s="10"/>
      <c r="IE174" s="10"/>
      <c r="IF174" s="12"/>
      <c r="IG174" s="4"/>
      <c r="IH174" s="12"/>
      <c r="II174" s="37"/>
      <c r="IJ174" s="10"/>
      <c r="IK174" s="10"/>
      <c r="IL174" s="10"/>
      <c r="IM174" s="10"/>
      <c r="IN174" s="12"/>
      <c r="IO174" s="4"/>
      <c r="IP174" s="12"/>
      <c r="IQ174" s="37"/>
      <c r="IR174" s="10"/>
      <c r="IS174" s="10"/>
      <c r="IT174" s="10"/>
      <c r="IU174" s="10"/>
      <c r="IV174" s="12"/>
    </row>
    <row r="175" spans="1:256" s="39" customFormat="1" ht="21">
      <c r="A175" s="196" t="s">
        <v>4071</v>
      </c>
      <c r="B175" s="73" t="s">
        <v>425</v>
      </c>
      <c r="C175" s="73" t="s">
        <v>2107</v>
      </c>
      <c r="D175" s="73" t="s">
        <v>426</v>
      </c>
      <c r="E175" s="73" t="s">
        <v>427</v>
      </c>
      <c r="F175" s="46">
        <f>F176+F177</f>
        <v>19.334</v>
      </c>
      <c r="G175" s="55" t="s">
        <v>2109</v>
      </c>
      <c r="H175" s="46">
        <f>SUM(H176:H177)</f>
        <v>19.334</v>
      </c>
      <c r="I175" s="46"/>
      <c r="J175" s="46"/>
      <c r="K175" s="197" t="s">
        <v>3492</v>
      </c>
      <c r="L175" s="10"/>
      <c r="M175" s="10"/>
      <c r="N175" s="10"/>
      <c r="O175" s="10"/>
      <c r="P175" s="12"/>
      <c r="Q175" s="4"/>
      <c r="R175" s="12"/>
      <c r="S175" s="37"/>
      <c r="T175" s="10"/>
      <c r="U175" s="10"/>
      <c r="V175" s="10"/>
      <c r="W175" s="10"/>
      <c r="X175" s="12"/>
      <c r="Y175" s="4"/>
      <c r="Z175" s="12"/>
      <c r="AA175" s="37"/>
      <c r="AB175" s="10"/>
      <c r="AC175" s="10"/>
      <c r="AD175" s="10"/>
      <c r="AE175" s="10"/>
      <c r="AF175" s="12"/>
      <c r="AG175" s="4"/>
      <c r="AH175" s="12"/>
      <c r="AI175" s="37"/>
      <c r="AJ175" s="10"/>
      <c r="AK175" s="10"/>
      <c r="AL175" s="10"/>
      <c r="AM175" s="10"/>
      <c r="AN175" s="12"/>
      <c r="AO175" s="4"/>
      <c r="AP175" s="12"/>
      <c r="AQ175" s="37"/>
      <c r="AR175" s="10"/>
      <c r="AS175" s="10"/>
      <c r="AT175" s="10"/>
      <c r="AU175" s="10"/>
      <c r="AV175" s="12"/>
      <c r="AW175" s="4"/>
      <c r="AX175" s="12"/>
      <c r="AY175" s="37"/>
      <c r="AZ175" s="10"/>
      <c r="BA175" s="10"/>
      <c r="BB175" s="10"/>
      <c r="BC175" s="10"/>
      <c r="BD175" s="12"/>
      <c r="BE175" s="4"/>
      <c r="BF175" s="12"/>
      <c r="BG175" s="37"/>
      <c r="BH175" s="10"/>
      <c r="BI175" s="10"/>
      <c r="BJ175" s="10"/>
      <c r="BK175" s="10"/>
      <c r="BL175" s="12"/>
      <c r="BM175" s="4"/>
      <c r="BN175" s="12"/>
      <c r="BO175" s="37"/>
      <c r="BP175" s="10"/>
      <c r="BQ175" s="10"/>
      <c r="BR175" s="10"/>
      <c r="BS175" s="10"/>
      <c r="BT175" s="12"/>
      <c r="BU175" s="4"/>
      <c r="BV175" s="12"/>
      <c r="BW175" s="37"/>
      <c r="BX175" s="10"/>
      <c r="BY175" s="10"/>
      <c r="BZ175" s="10"/>
      <c r="CA175" s="10"/>
      <c r="CB175" s="12"/>
      <c r="CC175" s="4"/>
      <c r="CD175" s="12"/>
      <c r="CE175" s="37"/>
      <c r="CF175" s="10"/>
      <c r="CG175" s="10"/>
      <c r="CH175" s="10"/>
      <c r="CI175" s="10"/>
      <c r="CJ175" s="12"/>
      <c r="CK175" s="4"/>
      <c r="CL175" s="12"/>
      <c r="CM175" s="37"/>
      <c r="CN175" s="10"/>
      <c r="CO175" s="10"/>
      <c r="CP175" s="10"/>
      <c r="CQ175" s="10"/>
      <c r="CR175" s="12"/>
      <c r="CS175" s="4"/>
      <c r="CT175" s="12"/>
      <c r="CU175" s="37"/>
      <c r="CV175" s="10"/>
      <c r="CW175" s="10"/>
      <c r="CX175" s="10"/>
      <c r="CY175" s="10"/>
      <c r="CZ175" s="12"/>
      <c r="DA175" s="4"/>
      <c r="DB175" s="12"/>
      <c r="DC175" s="37"/>
      <c r="DD175" s="10"/>
      <c r="DE175" s="10"/>
      <c r="DF175" s="10"/>
      <c r="DG175" s="10"/>
      <c r="DH175" s="12"/>
      <c r="DI175" s="4"/>
      <c r="DJ175" s="12"/>
      <c r="DK175" s="37"/>
      <c r="DL175" s="10"/>
      <c r="DM175" s="10"/>
      <c r="DN175" s="10"/>
      <c r="DO175" s="10"/>
      <c r="DP175" s="12"/>
      <c r="DQ175" s="4"/>
      <c r="DR175" s="12"/>
      <c r="DS175" s="37"/>
      <c r="DT175" s="10"/>
      <c r="DU175" s="10"/>
      <c r="DV175" s="10"/>
      <c r="DW175" s="10"/>
      <c r="DX175" s="12"/>
      <c r="DY175" s="4"/>
      <c r="DZ175" s="12"/>
      <c r="EA175" s="37"/>
      <c r="EB175" s="10"/>
      <c r="EC175" s="10"/>
      <c r="ED175" s="10"/>
      <c r="EE175" s="10"/>
      <c r="EF175" s="12"/>
      <c r="EG175" s="4"/>
      <c r="EH175" s="12"/>
      <c r="EI175" s="37"/>
      <c r="EJ175" s="10"/>
      <c r="EK175" s="10"/>
      <c r="EL175" s="10"/>
      <c r="EM175" s="10"/>
      <c r="EN175" s="12"/>
      <c r="EO175" s="4"/>
      <c r="EP175" s="12"/>
      <c r="EQ175" s="37"/>
      <c r="ER175" s="10"/>
      <c r="ES175" s="10"/>
      <c r="ET175" s="10"/>
      <c r="EU175" s="10"/>
      <c r="EV175" s="12"/>
      <c r="EW175" s="4"/>
      <c r="EX175" s="12"/>
      <c r="EY175" s="37"/>
      <c r="EZ175" s="10"/>
      <c r="FA175" s="10"/>
      <c r="FB175" s="10"/>
      <c r="FC175" s="10"/>
      <c r="FD175" s="12"/>
      <c r="FE175" s="4"/>
      <c r="FF175" s="12"/>
      <c r="FG175" s="37"/>
      <c r="FH175" s="10"/>
      <c r="FI175" s="10"/>
      <c r="FJ175" s="10"/>
      <c r="FK175" s="10"/>
      <c r="FL175" s="12"/>
      <c r="FM175" s="4"/>
      <c r="FN175" s="12"/>
      <c r="FO175" s="37"/>
      <c r="FP175" s="10"/>
      <c r="FQ175" s="10"/>
      <c r="FR175" s="10"/>
      <c r="FS175" s="10"/>
      <c r="FT175" s="12"/>
      <c r="FU175" s="4"/>
      <c r="FV175" s="12"/>
      <c r="FW175" s="37"/>
      <c r="FX175" s="10"/>
      <c r="FY175" s="10"/>
      <c r="FZ175" s="10"/>
      <c r="GA175" s="10"/>
      <c r="GB175" s="12"/>
      <c r="GC175" s="4"/>
      <c r="GD175" s="12"/>
      <c r="GE175" s="37"/>
      <c r="GF175" s="10"/>
      <c r="GG175" s="10"/>
      <c r="GH175" s="10"/>
      <c r="GI175" s="10"/>
      <c r="GJ175" s="12"/>
      <c r="GK175" s="4"/>
      <c r="GL175" s="12"/>
      <c r="GM175" s="37"/>
      <c r="GN175" s="10"/>
      <c r="GO175" s="10"/>
      <c r="GP175" s="10"/>
      <c r="GQ175" s="10"/>
      <c r="GR175" s="12"/>
      <c r="GS175" s="4"/>
      <c r="GT175" s="12"/>
      <c r="GU175" s="37"/>
      <c r="GV175" s="10"/>
      <c r="GW175" s="10"/>
      <c r="GX175" s="10"/>
      <c r="GY175" s="10"/>
      <c r="GZ175" s="12"/>
      <c r="HA175" s="4"/>
      <c r="HB175" s="12"/>
      <c r="HC175" s="37"/>
      <c r="HD175" s="10"/>
      <c r="HE175" s="10"/>
      <c r="HF175" s="10"/>
      <c r="HG175" s="10"/>
      <c r="HH175" s="12"/>
      <c r="HI175" s="4"/>
      <c r="HJ175" s="12"/>
      <c r="HK175" s="37"/>
      <c r="HL175" s="10"/>
      <c r="HM175" s="10"/>
      <c r="HN175" s="10"/>
      <c r="HO175" s="10"/>
      <c r="HP175" s="12"/>
      <c r="HQ175" s="4"/>
      <c r="HR175" s="12"/>
      <c r="HS175" s="37"/>
      <c r="HT175" s="10"/>
      <c r="HU175" s="10"/>
      <c r="HV175" s="10"/>
      <c r="HW175" s="10"/>
      <c r="HX175" s="12"/>
      <c r="HY175" s="4"/>
      <c r="HZ175" s="12"/>
      <c r="IA175" s="37"/>
      <c r="IB175" s="10"/>
      <c r="IC175" s="10"/>
      <c r="ID175" s="10"/>
      <c r="IE175" s="10"/>
      <c r="IF175" s="12"/>
      <c r="IG175" s="4"/>
      <c r="IH175" s="12"/>
      <c r="II175" s="37"/>
      <c r="IJ175" s="10"/>
      <c r="IK175" s="10"/>
      <c r="IL175" s="10"/>
      <c r="IM175" s="10"/>
      <c r="IN175" s="12"/>
      <c r="IO175" s="4"/>
      <c r="IP175" s="12"/>
      <c r="IQ175" s="37"/>
      <c r="IR175" s="10"/>
      <c r="IS175" s="10"/>
      <c r="IT175" s="10"/>
      <c r="IU175" s="10"/>
      <c r="IV175" s="12"/>
    </row>
    <row r="176" spans="1:256" s="39" customFormat="1" ht="12.75">
      <c r="A176" s="196"/>
      <c r="B176" s="181"/>
      <c r="C176" s="84" t="s">
        <v>358</v>
      </c>
      <c r="D176" s="84" t="s">
        <v>426</v>
      </c>
      <c r="E176" s="84" t="s">
        <v>427</v>
      </c>
      <c r="F176" s="77">
        <v>19.155</v>
      </c>
      <c r="G176" s="78" t="s">
        <v>2109</v>
      </c>
      <c r="H176" s="77">
        <v>19.155</v>
      </c>
      <c r="I176" s="77"/>
      <c r="J176" s="77"/>
      <c r="K176" s="197"/>
      <c r="L176" s="10"/>
      <c r="M176" s="13"/>
      <c r="N176" s="13"/>
      <c r="O176" s="13"/>
      <c r="P176" s="15"/>
      <c r="Q176" s="6"/>
      <c r="R176" s="15"/>
      <c r="S176" s="37"/>
      <c r="T176" s="10"/>
      <c r="U176" s="13"/>
      <c r="V176" s="13"/>
      <c r="W176" s="13"/>
      <c r="X176" s="15"/>
      <c r="Y176" s="6"/>
      <c r="Z176" s="15"/>
      <c r="AA176" s="37"/>
      <c r="AB176" s="10"/>
      <c r="AC176" s="13"/>
      <c r="AD176" s="13"/>
      <c r="AE176" s="13"/>
      <c r="AF176" s="15"/>
      <c r="AG176" s="6"/>
      <c r="AH176" s="15"/>
      <c r="AI176" s="37"/>
      <c r="AJ176" s="10"/>
      <c r="AK176" s="13"/>
      <c r="AL176" s="13"/>
      <c r="AM176" s="13"/>
      <c r="AN176" s="15"/>
      <c r="AO176" s="6"/>
      <c r="AP176" s="15"/>
      <c r="AQ176" s="37"/>
      <c r="AR176" s="10"/>
      <c r="AS176" s="13"/>
      <c r="AT176" s="13"/>
      <c r="AU176" s="13"/>
      <c r="AV176" s="15"/>
      <c r="AW176" s="6"/>
      <c r="AX176" s="15"/>
      <c r="AY176" s="37"/>
      <c r="AZ176" s="10"/>
      <c r="BA176" s="13"/>
      <c r="BB176" s="13"/>
      <c r="BC176" s="13"/>
      <c r="BD176" s="15"/>
      <c r="BE176" s="6"/>
      <c r="BF176" s="15"/>
      <c r="BG176" s="37"/>
      <c r="BH176" s="10"/>
      <c r="BI176" s="13"/>
      <c r="BJ176" s="13"/>
      <c r="BK176" s="13"/>
      <c r="BL176" s="15"/>
      <c r="BM176" s="6"/>
      <c r="BN176" s="15"/>
      <c r="BO176" s="37"/>
      <c r="BP176" s="10"/>
      <c r="BQ176" s="13"/>
      <c r="BR176" s="13"/>
      <c r="BS176" s="13"/>
      <c r="BT176" s="15"/>
      <c r="BU176" s="6"/>
      <c r="BV176" s="15"/>
      <c r="BW176" s="37"/>
      <c r="BX176" s="10"/>
      <c r="BY176" s="13"/>
      <c r="BZ176" s="13"/>
      <c r="CA176" s="13"/>
      <c r="CB176" s="15"/>
      <c r="CC176" s="6"/>
      <c r="CD176" s="15"/>
      <c r="CE176" s="37"/>
      <c r="CF176" s="10"/>
      <c r="CG176" s="13"/>
      <c r="CH176" s="13"/>
      <c r="CI176" s="13"/>
      <c r="CJ176" s="15"/>
      <c r="CK176" s="6"/>
      <c r="CL176" s="15"/>
      <c r="CM176" s="37"/>
      <c r="CN176" s="10"/>
      <c r="CO176" s="13"/>
      <c r="CP176" s="13"/>
      <c r="CQ176" s="13"/>
      <c r="CR176" s="15"/>
      <c r="CS176" s="6"/>
      <c r="CT176" s="15"/>
      <c r="CU176" s="37"/>
      <c r="CV176" s="10"/>
      <c r="CW176" s="13"/>
      <c r="CX176" s="13"/>
      <c r="CY176" s="13"/>
      <c r="CZ176" s="15"/>
      <c r="DA176" s="6"/>
      <c r="DB176" s="15"/>
      <c r="DC176" s="37"/>
      <c r="DD176" s="10"/>
      <c r="DE176" s="13"/>
      <c r="DF176" s="13"/>
      <c r="DG176" s="13"/>
      <c r="DH176" s="15"/>
      <c r="DI176" s="6"/>
      <c r="DJ176" s="15"/>
      <c r="DK176" s="37"/>
      <c r="DL176" s="10"/>
      <c r="DM176" s="13"/>
      <c r="DN176" s="13"/>
      <c r="DO176" s="13"/>
      <c r="DP176" s="15"/>
      <c r="DQ176" s="6"/>
      <c r="DR176" s="15"/>
      <c r="DS176" s="37"/>
      <c r="DT176" s="10"/>
      <c r="DU176" s="13"/>
      <c r="DV176" s="13"/>
      <c r="DW176" s="13"/>
      <c r="DX176" s="15"/>
      <c r="DY176" s="6"/>
      <c r="DZ176" s="15"/>
      <c r="EA176" s="37"/>
      <c r="EB176" s="10"/>
      <c r="EC176" s="13"/>
      <c r="ED176" s="13"/>
      <c r="EE176" s="13"/>
      <c r="EF176" s="15"/>
      <c r="EG176" s="6"/>
      <c r="EH176" s="15"/>
      <c r="EI176" s="37"/>
      <c r="EJ176" s="10"/>
      <c r="EK176" s="13"/>
      <c r="EL176" s="13"/>
      <c r="EM176" s="13"/>
      <c r="EN176" s="15"/>
      <c r="EO176" s="6"/>
      <c r="EP176" s="15"/>
      <c r="EQ176" s="37"/>
      <c r="ER176" s="10"/>
      <c r="ES176" s="13"/>
      <c r="ET176" s="13"/>
      <c r="EU176" s="13"/>
      <c r="EV176" s="15"/>
      <c r="EW176" s="6"/>
      <c r="EX176" s="15"/>
      <c r="EY176" s="37"/>
      <c r="EZ176" s="10"/>
      <c r="FA176" s="13"/>
      <c r="FB176" s="13"/>
      <c r="FC176" s="13"/>
      <c r="FD176" s="15"/>
      <c r="FE176" s="6"/>
      <c r="FF176" s="15"/>
      <c r="FG176" s="37"/>
      <c r="FH176" s="10"/>
      <c r="FI176" s="13"/>
      <c r="FJ176" s="13"/>
      <c r="FK176" s="13"/>
      <c r="FL176" s="15"/>
      <c r="FM176" s="6"/>
      <c r="FN176" s="15"/>
      <c r="FO176" s="37"/>
      <c r="FP176" s="10"/>
      <c r="FQ176" s="13"/>
      <c r="FR176" s="13"/>
      <c r="FS176" s="13"/>
      <c r="FT176" s="15"/>
      <c r="FU176" s="6"/>
      <c r="FV176" s="15"/>
      <c r="FW176" s="37"/>
      <c r="FX176" s="10"/>
      <c r="FY176" s="13"/>
      <c r="FZ176" s="13"/>
      <c r="GA176" s="13"/>
      <c r="GB176" s="15"/>
      <c r="GC176" s="6"/>
      <c r="GD176" s="15"/>
      <c r="GE176" s="37"/>
      <c r="GF176" s="10"/>
      <c r="GG176" s="13"/>
      <c r="GH176" s="13"/>
      <c r="GI176" s="13"/>
      <c r="GJ176" s="15"/>
      <c r="GK176" s="6"/>
      <c r="GL176" s="15"/>
      <c r="GM176" s="37"/>
      <c r="GN176" s="10"/>
      <c r="GO176" s="13"/>
      <c r="GP176" s="13"/>
      <c r="GQ176" s="13"/>
      <c r="GR176" s="15"/>
      <c r="GS176" s="6"/>
      <c r="GT176" s="15"/>
      <c r="GU176" s="37"/>
      <c r="GV176" s="10"/>
      <c r="GW176" s="13"/>
      <c r="GX176" s="13"/>
      <c r="GY176" s="13"/>
      <c r="GZ176" s="15"/>
      <c r="HA176" s="6"/>
      <c r="HB176" s="15"/>
      <c r="HC176" s="37"/>
      <c r="HD176" s="10"/>
      <c r="HE176" s="13"/>
      <c r="HF176" s="13"/>
      <c r="HG176" s="13"/>
      <c r="HH176" s="15"/>
      <c r="HI176" s="6"/>
      <c r="HJ176" s="15"/>
      <c r="HK176" s="37"/>
      <c r="HL176" s="10"/>
      <c r="HM176" s="13"/>
      <c r="HN176" s="13"/>
      <c r="HO176" s="13"/>
      <c r="HP176" s="15"/>
      <c r="HQ176" s="6"/>
      <c r="HR176" s="15"/>
      <c r="HS176" s="37"/>
      <c r="HT176" s="10"/>
      <c r="HU176" s="13"/>
      <c r="HV176" s="13"/>
      <c r="HW176" s="13"/>
      <c r="HX176" s="15"/>
      <c r="HY176" s="6"/>
      <c r="HZ176" s="15"/>
      <c r="IA176" s="37"/>
      <c r="IB176" s="10"/>
      <c r="IC176" s="13"/>
      <c r="ID176" s="13"/>
      <c r="IE176" s="13"/>
      <c r="IF176" s="15"/>
      <c r="IG176" s="6"/>
      <c r="IH176" s="15"/>
      <c r="II176" s="37"/>
      <c r="IJ176" s="10"/>
      <c r="IK176" s="13"/>
      <c r="IL176" s="13"/>
      <c r="IM176" s="13"/>
      <c r="IN176" s="15"/>
      <c r="IO176" s="6"/>
      <c r="IP176" s="15"/>
      <c r="IQ176" s="37"/>
      <c r="IR176" s="10"/>
      <c r="IS176" s="13"/>
      <c r="IT176" s="13"/>
      <c r="IU176" s="13"/>
      <c r="IV176" s="15"/>
    </row>
    <row r="177" spans="1:256" s="39" customFormat="1" ht="12.75">
      <c r="A177" s="196"/>
      <c r="B177" s="181"/>
      <c r="C177" s="84" t="s">
        <v>428</v>
      </c>
      <c r="D177" s="84" t="s">
        <v>426</v>
      </c>
      <c r="E177" s="84" t="s">
        <v>429</v>
      </c>
      <c r="F177" s="77">
        <v>0.179</v>
      </c>
      <c r="G177" s="78" t="s">
        <v>2109</v>
      </c>
      <c r="H177" s="77">
        <v>0.179</v>
      </c>
      <c r="I177" s="77"/>
      <c r="J177" s="77"/>
      <c r="K177" s="197"/>
      <c r="L177" s="10"/>
      <c r="M177" s="13"/>
      <c r="N177" s="13"/>
      <c r="O177" s="13"/>
      <c r="P177" s="15"/>
      <c r="Q177" s="6"/>
      <c r="R177" s="15"/>
      <c r="S177" s="37"/>
      <c r="T177" s="10"/>
      <c r="U177" s="13"/>
      <c r="V177" s="13"/>
      <c r="W177" s="13"/>
      <c r="X177" s="15"/>
      <c r="Y177" s="6"/>
      <c r="Z177" s="15"/>
      <c r="AA177" s="37"/>
      <c r="AB177" s="10"/>
      <c r="AC177" s="13"/>
      <c r="AD177" s="13"/>
      <c r="AE177" s="13"/>
      <c r="AF177" s="15"/>
      <c r="AG177" s="6"/>
      <c r="AH177" s="15"/>
      <c r="AI177" s="37"/>
      <c r="AJ177" s="10"/>
      <c r="AK177" s="13"/>
      <c r="AL177" s="13"/>
      <c r="AM177" s="13"/>
      <c r="AN177" s="15"/>
      <c r="AO177" s="6"/>
      <c r="AP177" s="15"/>
      <c r="AQ177" s="37"/>
      <c r="AR177" s="10"/>
      <c r="AS177" s="13"/>
      <c r="AT177" s="13"/>
      <c r="AU177" s="13"/>
      <c r="AV177" s="15"/>
      <c r="AW177" s="6"/>
      <c r="AX177" s="15"/>
      <c r="AY177" s="37"/>
      <c r="AZ177" s="10"/>
      <c r="BA177" s="13"/>
      <c r="BB177" s="13"/>
      <c r="BC177" s="13"/>
      <c r="BD177" s="15"/>
      <c r="BE177" s="6"/>
      <c r="BF177" s="15"/>
      <c r="BG177" s="37"/>
      <c r="BH177" s="10"/>
      <c r="BI177" s="13"/>
      <c r="BJ177" s="13"/>
      <c r="BK177" s="13"/>
      <c r="BL177" s="15"/>
      <c r="BM177" s="6"/>
      <c r="BN177" s="15"/>
      <c r="BO177" s="37"/>
      <c r="BP177" s="10"/>
      <c r="BQ177" s="13"/>
      <c r="BR177" s="13"/>
      <c r="BS177" s="13"/>
      <c r="BT177" s="15"/>
      <c r="BU177" s="6"/>
      <c r="BV177" s="15"/>
      <c r="BW177" s="37"/>
      <c r="BX177" s="10"/>
      <c r="BY177" s="13"/>
      <c r="BZ177" s="13"/>
      <c r="CA177" s="13"/>
      <c r="CB177" s="15"/>
      <c r="CC177" s="6"/>
      <c r="CD177" s="15"/>
      <c r="CE177" s="37"/>
      <c r="CF177" s="10"/>
      <c r="CG177" s="13"/>
      <c r="CH177" s="13"/>
      <c r="CI177" s="13"/>
      <c r="CJ177" s="15"/>
      <c r="CK177" s="6"/>
      <c r="CL177" s="15"/>
      <c r="CM177" s="37"/>
      <c r="CN177" s="10"/>
      <c r="CO177" s="13"/>
      <c r="CP177" s="13"/>
      <c r="CQ177" s="13"/>
      <c r="CR177" s="15"/>
      <c r="CS177" s="6"/>
      <c r="CT177" s="15"/>
      <c r="CU177" s="37"/>
      <c r="CV177" s="10"/>
      <c r="CW177" s="13"/>
      <c r="CX177" s="13"/>
      <c r="CY177" s="13"/>
      <c r="CZ177" s="15"/>
      <c r="DA177" s="6"/>
      <c r="DB177" s="15"/>
      <c r="DC177" s="37"/>
      <c r="DD177" s="10"/>
      <c r="DE177" s="13"/>
      <c r="DF177" s="13"/>
      <c r="DG177" s="13"/>
      <c r="DH177" s="15"/>
      <c r="DI177" s="6"/>
      <c r="DJ177" s="15"/>
      <c r="DK177" s="37"/>
      <c r="DL177" s="10"/>
      <c r="DM177" s="13"/>
      <c r="DN177" s="13"/>
      <c r="DO177" s="13"/>
      <c r="DP177" s="15"/>
      <c r="DQ177" s="6"/>
      <c r="DR177" s="15"/>
      <c r="DS177" s="37"/>
      <c r="DT177" s="10"/>
      <c r="DU177" s="13"/>
      <c r="DV177" s="13"/>
      <c r="DW177" s="13"/>
      <c r="DX177" s="15"/>
      <c r="DY177" s="6"/>
      <c r="DZ177" s="15"/>
      <c r="EA177" s="37"/>
      <c r="EB177" s="10"/>
      <c r="EC177" s="13"/>
      <c r="ED177" s="13"/>
      <c r="EE177" s="13"/>
      <c r="EF177" s="15"/>
      <c r="EG177" s="6"/>
      <c r="EH177" s="15"/>
      <c r="EI177" s="37"/>
      <c r="EJ177" s="10"/>
      <c r="EK177" s="13"/>
      <c r="EL177" s="13"/>
      <c r="EM177" s="13"/>
      <c r="EN177" s="15"/>
      <c r="EO177" s="6"/>
      <c r="EP177" s="15"/>
      <c r="EQ177" s="37"/>
      <c r="ER177" s="10"/>
      <c r="ES177" s="13"/>
      <c r="ET177" s="13"/>
      <c r="EU177" s="13"/>
      <c r="EV177" s="15"/>
      <c r="EW177" s="6"/>
      <c r="EX177" s="15"/>
      <c r="EY177" s="37"/>
      <c r="EZ177" s="10"/>
      <c r="FA177" s="13"/>
      <c r="FB177" s="13"/>
      <c r="FC177" s="13"/>
      <c r="FD177" s="15"/>
      <c r="FE177" s="6"/>
      <c r="FF177" s="15"/>
      <c r="FG177" s="37"/>
      <c r="FH177" s="10"/>
      <c r="FI177" s="13"/>
      <c r="FJ177" s="13"/>
      <c r="FK177" s="13"/>
      <c r="FL177" s="15"/>
      <c r="FM177" s="6"/>
      <c r="FN177" s="15"/>
      <c r="FO177" s="37"/>
      <c r="FP177" s="10"/>
      <c r="FQ177" s="13"/>
      <c r="FR177" s="13"/>
      <c r="FS177" s="13"/>
      <c r="FT177" s="15"/>
      <c r="FU177" s="6"/>
      <c r="FV177" s="15"/>
      <c r="FW177" s="37"/>
      <c r="FX177" s="10"/>
      <c r="FY177" s="13"/>
      <c r="FZ177" s="13"/>
      <c r="GA177" s="13"/>
      <c r="GB177" s="15"/>
      <c r="GC177" s="6"/>
      <c r="GD177" s="15"/>
      <c r="GE177" s="37"/>
      <c r="GF177" s="10"/>
      <c r="GG177" s="13"/>
      <c r="GH177" s="13"/>
      <c r="GI177" s="13"/>
      <c r="GJ177" s="15"/>
      <c r="GK177" s="6"/>
      <c r="GL177" s="15"/>
      <c r="GM177" s="37"/>
      <c r="GN177" s="10"/>
      <c r="GO177" s="13"/>
      <c r="GP177" s="13"/>
      <c r="GQ177" s="13"/>
      <c r="GR177" s="15"/>
      <c r="GS177" s="6"/>
      <c r="GT177" s="15"/>
      <c r="GU177" s="37"/>
      <c r="GV177" s="10"/>
      <c r="GW177" s="13"/>
      <c r="GX177" s="13"/>
      <c r="GY177" s="13"/>
      <c r="GZ177" s="15"/>
      <c r="HA177" s="6"/>
      <c r="HB177" s="15"/>
      <c r="HC177" s="37"/>
      <c r="HD177" s="10"/>
      <c r="HE177" s="13"/>
      <c r="HF177" s="13"/>
      <c r="HG177" s="13"/>
      <c r="HH177" s="15"/>
      <c r="HI177" s="6"/>
      <c r="HJ177" s="15"/>
      <c r="HK177" s="37"/>
      <c r="HL177" s="10"/>
      <c r="HM177" s="13"/>
      <c r="HN177" s="13"/>
      <c r="HO177" s="13"/>
      <c r="HP177" s="15"/>
      <c r="HQ177" s="6"/>
      <c r="HR177" s="15"/>
      <c r="HS177" s="37"/>
      <c r="HT177" s="10"/>
      <c r="HU177" s="13"/>
      <c r="HV177" s="13"/>
      <c r="HW177" s="13"/>
      <c r="HX177" s="15"/>
      <c r="HY177" s="6"/>
      <c r="HZ177" s="15"/>
      <c r="IA177" s="37"/>
      <c r="IB177" s="10"/>
      <c r="IC177" s="13"/>
      <c r="ID177" s="13"/>
      <c r="IE177" s="13"/>
      <c r="IF177" s="15"/>
      <c r="IG177" s="6"/>
      <c r="IH177" s="15"/>
      <c r="II177" s="37"/>
      <c r="IJ177" s="10"/>
      <c r="IK177" s="13"/>
      <c r="IL177" s="13"/>
      <c r="IM177" s="13"/>
      <c r="IN177" s="15"/>
      <c r="IO177" s="6"/>
      <c r="IP177" s="15"/>
      <c r="IQ177" s="37"/>
      <c r="IR177" s="10"/>
      <c r="IS177" s="13"/>
      <c r="IT177" s="13"/>
      <c r="IU177" s="13"/>
      <c r="IV177" s="15"/>
    </row>
    <row r="178" spans="1:256" s="39" customFormat="1" ht="12.75">
      <c r="A178" s="225" t="s">
        <v>1566</v>
      </c>
      <c r="B178" s="225"/>
      <c r="C178" s="225"/>
      <c r="D178" s="225"/>
      <c r="E178" s="225"/>
      <c r="F178" s="46">
        <f>F175+F174+F173+F172+F171+F170+F169+F168+F167+F163</f>
        <v>156.72199999999998</v>
      </c>
      <c r="G178" s="46"/>
      <c r="H178" s="46"/>
      <c r="I178" s="46"/>
      <c r="J178" s="46"/>
      <c r="K178" s="48"/>
      <c r="L178" s="38"/>
      <c r="M178" s="38"/>
      <c r="N178" s="38"/>
      <c r="O178" s="38"/>
      <c r="P178" s="12"/>
      <c r="Q178" s="9"/>
      <c r="R178" s="9"/>
      <c r="S178" s="16"/>
      <c r="T178" s="16"/>
      <c r="U178" s="16"/>
      <c r="V178" s="16"/>
      <c r="W178" s="16"/>
      <c r="X178" s="12"/>
      <c r="Y178" s="9"/>
      <c r="Z178" s="9"/>
      <c r="AA178" s="16"/>
      <c r="AB178" s="16"/>
      <c r="AC178" s="16"/>
      <c r="AD178" s="16"/>
      <c r="AE178" s="16"/>
      <c r="AF178" s="12"/>
      <c r="AG178" s="9"/>
      <c r="AH178" s="9"/>
      <c r="AI178" s="16"/>
      <c r="AJ178" s="16"/>
      <c r="AK178" s="16"/>
      <c r="AL178" s="16"/>
      <c r="AM178" s="16"/>
      <c r="AN178" s="12"/>
      <c r="AO178" s="9"/>
      <c r="AP178" s="9"/>
      <c r="AQ178" s="16"/>
      <c r="AR178" s="16"/>
      <c r="AS178" s="16"/>
      <c r="AT178" s="16"/>
      <c r="AU178" s="16"/>
      <c r="AV178" s="12"/>
      <c r="AW178" s="9"/>
      <c r="AX178" s="9"/>
      <c r="AY178" s="16"/>
      <c r="AZ178" s="16"/>
      <c r="BA178" s="16"/>
      <c r="BB178" s="16"/>
      <c r="BC178" s="16"/>
      <c r="BD178" s="12"/>
      <c r="BE178" s="9"/>
      <c r="BF178" s="9"/>
      <c r="BG178" s="16"/>
      <c r="BH178" s="16"/>
      <c r="BI178" s="16"/>
      <c r="BJ178" s="16"/>
      <c r="BK178" s="16"/>
      <c r="BL178" s="12"/>
      <c r="BM178" s="9"/>
      <c r="BN178" s="9"/>
      <c r="BO178" s="16"/>
      <c r="BP178" s="16"/>
      <c r="BQ178" s="16"/>
      <c r="BR178" s="16"/>
      <c r="BS178" s="16"/>
      <c r="BT178" s="12"/>
      <c r="BU178" s="9"/>
      <c r="BV178" s="9"/>
      <c r="BW178" s="16"/>
      <c r="BX178" s="16"/>
      <c r="BY178" s="16"/>
      <c r="BZ178" s="16"/>
      <c r="CA178" s="16"/>
      <c r="CB178" s="12"/>
      <c r="CC178" s="9"/>
      <c r="CD178" s="9"/>
      <c r="CE178" s="16"/>
      <c r="CF178" s="16"/>
      <c r="CG178" s="16"/>
      <c r="CH178" s="16"/>
      <c r="CI178" s="16"/>
      <c r="CJ178" s="12"/>
      <c r="CK178" s="9"/>
      <c r="CL178" s="9"/>
      <c r="CM178" s="16"/>
      <c r="CN178" s="16"/>
      <c r="CO178" s="16"/>
      <c r="CP178" s="16"/>
      <c r="CQ178" s="16"/>
      <c r="CR178" s="12"/>
      <c r="CS178" s="9"/>
      <c r="CT178" s="9"/>
      <c r="CU178" s="16"/>
      <c r="CV178" s="16"/>
      <c r="CW178" s="16"/>
      <c r="CX178" s="16"/>
      <c r="CY178" s="16"/>
      <c r="CZ178" s="12"/>
      <c r="DA178" s="9"/>
      <c r="DB178" s="9"/>
      <c r="DC178" s="16"/>
      <c r="DD178" s="16"/>
      <c r="DE178" s="16"/>
      <c r="DF178" s="16"/>
      <c r="DG178" s="16"/>
      <c r="DH178" s="12"/>
      <c r="DI178" s="9"/>
      <c r="DJ178" s="9"/>
      <c r="DK178" s="16"/>
      <c r="DL178" s="16"/>
      <c r="DM178" s="16"/>
      <c r="DN178" s="16"/>
      <c r="DO178" s="16"/>
      <c r="DP178" s="12"/>
      <c r="DQ178" s="9"/>
      <c r="DR178" s="9"/>
      <c r="DS178" s="16"/>
      <c r="DT178" s="16"/>
      <c r="DU178" s="16"/>
      <c r="DV178" s="16"/>
      <c r="DW178" s="16"/>
      <c r="DX178" s="12"/>
      <c r="DY178" s="9"/>
      <c r="DZ178" s="9"/>
      <c r="EA178" s="16"/>
      <c r="EB178" s="16"/>
      <c r="EC178" s="16"/>
      <c r="ED178" s="16"/>
      <c r="EE178" s="16"/>
      <c r="EF178" s="12"/>
      <c r="EG178" s="9"/>
      <c r="EH178" s="9"/>
      <c r="EI178" s="16"/>
      <c r="EJ178" s="16"/>
      <c r="EK178" s="16"/>
      <c r="EL178" s="16"/>
      <c r="EM178" s="16"/>
      <c r="EN178" s="12"/>
      <c r="EO178" s="9"/>
      <c r="EP178" s="9"/>
      <c r="EQ178" s="16"/>
      <c r="ER178" s="16"/>
      <c r="ES178" s="16"/>
      <c r="ET178" s="16"/>
      <c r="EU178" s="16"/>
      <c r="EV178" s="12"/>
      <c r="EW178" s="9"/>
      <c r="EX178" s="9"/>
      <c r="EY178" s="16"/>
      <c r="EZ178" s="16"/>
      <c r="FA178" s="16"/>
      <c r="FB178" s="16"/>
      <c r="FC178" s="16"/>
      <c r="FD178" s="12"/>
      <c r="FE178" s="9"/>
      <c r="FF178" s="9"/>
      <c r="FG178" s="16"/>
      <c r="FH178" s="16"/>
      <c r="FI178" s="16"/>
      <c r="FJ178" s="16"/>
      <c r="FK178" s="16"/>
      <c r="FL178" s="12"/>
      <c r="FM178" s="9"/>
      <c r="FN178" s="9"/>
      <c r="FO178" s="16"/>
      <c r="FP178" s="16"/>
      <c r="FQ178" s="16"/>
      <c r="FR178" s="16"/>
      <c r="FS178" s="16"/>
      <c r="FT178" s="12"/>
      <c r="FU178" s="9"/>
      <c r="FV178" s="9"/>
      <c r="FW178" s="16"/>
      <c r="FX178" s="16"/>
      <c r="FY178" s="16"/>
      <c r="FZ178" s="16"/>
      <c r="GA178" s="16"/>
      <c r="GB178" s="12"/>
      <c r="GC178" s="9"/>
      <c r="GD178" s="9"/>
      <c r="GE178" s="16"/>
      <c r="GF178" s="16"/>
      <c r="GG178" s="16"/>
      <c r="GH178" s="16"/>
      <c r="GI178" s="16"/>
      <c r="GJ178" s="12"/>
      <c r="GK178" s="9"/>
      <c r="GL178" s="9"/>
      <c r="GM178" s="16"/>
      <c r="GN178" s="16"/>
      <c r="GO178" s="16"/>
      <c r="GP178" s="16"/>
      <c r="GQ178" s="16"/>
      <c r="GR178" s="12"/>
      <c r="GS178" s="9"/>
      <c r="GT178" s="9"/>
      <c r="GU178" s="16"/>
      <c r="GV178" s="16"/>
      <c r="GW178" s="16"/>
      <c r="GX178" s="16"/>
      <c r="GY178" s="16"/>
      <c r="GZ178" s="12"/>
      <c r="HA178" s="9"/>
      <c r="HB178" s="9"/>
      <c r="HC178" s="16"/>
      <c r="HD178" s="16"/>
      <c r="HE178" s="16"/>
      <c r="HF178" s="16"/>
      <c r="HG178" s="16"/>
      <c r="HH178" s="12"/>
      <c r="HI178" s="9"/>
      <c r="HJ178" s="9"/>
      <c r="HK178" s="16"/>
      <c r="HL178" s="16"/>
      <c r="HM178" s="16"/>
      <c r="HN178" s="16"/>
      <c r="HO178" s="16"/>
      <c r="HP178" s="12"/>
      <c r="HQ178" s="9"/>
      <c r="HR178" s="9"/>
      <c r="HS178" s="16"/>
      <c r="HT178" s="16"/>
      <c r="HU178" s="16"/>
      <c r="HV178" s="16"/>
      <c r="HW178" s="16"/>
      <c r="HX178" s="12"/>
      <c r="HY178" s="9"/>
      <c r="HZ178" s="9"/>
      <c r="IA178" s="16"/>
      <c r="IB178" s="16"/>
      <c r="IC178" s="16"/>
      <c r="ID178" s="16"/>
      <c r="IE178" s="16"/>
      <c r="IF178" s="12"/>
      <c r="IG178" s="9"/>
      <c r="IH178" s="9"/>
      <c r="II178" s="16"/>
      <c r="IJ178" s="16"/>
      <c r="IK178" s="16"/>
      <c r="IL178" s="16"/>
      <c r="IM178" s="16"/>
      <c r="IN178" s="12"/>
      <c r="IO178" s="9"/>
      <c r="IP178" s="9"/>
      <c r="IQ178" s="16"/>
      <c r="IR178" s="16"/>
      <c r="IS178" s="16"/>
      <c r="IT178" s="16"/>
      <c r="IU178" s="16"/>
      <c r="IV178" s="12"/>
    </row>
    <row r="179" spans="1:256" s="39" customFormat="1" ht="12.75">
      <c r="A179" s="211" t="s">
        <v>243</v>
      </c>
      <c r="B179" s="211"/>
      <c r="C179" s="211"/>
      <c r="D179" s="211"/>
      <c r="E179" s="211"/>
      <c r="F179" s="211"/>
      <c r="G179" s="211"/>
      <c r="H179" s="211"/>
      <c r="I179" s="70"/>
      <c r="J179" s="70"/>
      <c r="K179" s="48"/>
      <c r="L179" s="16"/>
      <c r="M179" s="16"/>
      <c r="N179" s="16"/>
      <c r="O179" s="16"/>
      <c r="P179" s="12"/>
      <c r="Q179" s="9"/>
      <c r="R179" s="9"/>
      <c r="S179" s="16"/>
      <c r="T179" s="16"/>
      <c r="U179" s="16"/>
      <c r="V179" s="16"/>
      <c r="W179" s="16"/>
      <c r="X179" s="12"/>
      <c r="Y179" s="9"/>
      <c r="Z179" s="9"/>
      <c r="AA179" s="16"/>
      <c r="AB179" s="16"/>
      <c r="AC179" s="16"/>
      <c r="AD179" s="16"/>
      <c r="AE179" s="16"/>
      <c r="AF179" s="12"/>
      <c r="AG179" s="9"/>
      <c r="AH179" s="9"/>
      <c r="AI179" s="16"/>
      <c r="AJ179" s="16"/>
      <c r="AK179" s="16"/>
      <c r="AL179" s="16"/>
      <c r="AM179" s="16"/>
      <c r="AN179" s="12"/>
      <c r="AO179" s="9"/>
      <c r="AP179" s="9"/>
      <c r="AQ179" s="16"/>
      <c r="AR179" s="16"/>
      <c r="AS179" s="16"/>
      <c r="AT179" s="16"/>
      <c r="AU179" s="16"/>
      <c r="AV179" s="12"/>
      <c r="AW179" s="9"/>
      <c r="AX179" s="9"/>
      <c r="AY179" s="16"/>
      <c r="AZ179" s="16"/>
      <c r="BA179" s="16"/>
      <c r="BB179" s="16"/>
      <c r="BC179" s="16"/>
      <c r="BD179" s="12"/>
      <c r="BE179" s="9"/>
      <c r="BF179" s="9"/>
      <c r="BG179" s="16"/>
      <c r="BH179" s="16"/>
      <c r="BI179" s="16"/>
      <c r="BJ179" s="16"/>
      <c r="BK179" s="16"/>
      <c r="BL179" s="12"/>
      <c r="BM179" s="9"/>
      <c r="BN179" s="9"/>
      <c r="BO179" s="16"/>
      <c r="BP179" s="16"/>
      <c r="BQ179" s="16"/>
      <c r="BR179" s="16"/>
      <c r="BS179" s="16"/>
      <c r="BT179" s="12"/>
      <c r="BU179" s="9"/>
      <c r="BV179" s="9"/>
      <c r="BW179" s="16"/>
      <c r="BX179" s="16"/>
      <c r="BY179" s="16"/>
      <c r="BZ179" s="16"/>
      <c r="CA179" s="16"/>
      <c r="CB179" s="12"/>
      <c r="CC179" s="9"/>
      <c r="CD179" s="9"/>
      <c r="CE179" s="16"/>
      <c r="CF179" s="16"/>
      <c r="CG179" s="16"/>
      <c r="CH179" s="16"/>
      <c r="CI179" s="16"/>
      <c r="CJ179" s="12"/>
      <c r="CK179" s="9"/>
      <c r="CL179" s="9"/>
      <c r="CM179" s="16"/>
      <c r="CN179" s="16"/>
      <c r="CO179" s="16"/>
      <c r="CP179" s="16"/>
      <c r="CQ179" s="16"/>
      <c r="CR179" s="12"/>
      <c r="CS179" s="9"/>
      <c r="CT179" s="9"/>
      <c r="CU179" s="16"/>
      <c r="CV179" s="16"/>
      <c r="CW179" s="16"/>
      <c r="CX179" s="16"/>
      <c r="CY179" s="16"/>
      <c r="CZ179" s="12"/>
      <c r="DA179" s="9"/>
      <c r="DB179" s="9"/>
      <c r="DC179" s="16"/>
      <c r="DD179" s="16"/>
      <c r="DE179" s="16"/>
      <c r="DF179" s="16"/>
      <c r="DG179" s="16"/>
      <c r="DH179" s="12"/>
      <c r="DI179" s="9"/>
      <c r="DJ179" s="9"/>
      <c r="DK179" s="16"/>
      <c r="DL179" s="16"/>
      <c r="DM179" s="16"/>
      <c r="DN179" s="16"/>
      <c r="DO179" s="16"/>
      <c r="DP179" s="12"/>
      <c r="DQ179" s="9"/>
      <c r="DR179" s="9"/>
      <c r="DS179" s="16"/>
      <c r="DT179" s="16"/>
      <c r="DU179" s="16"/>
      <c r="DV179" s="16"/>
      <c r="DW179" s="16"/>
      <c r="DX179" s="12"/>
      <c r="DY179" s="9"/>
      <c r="DZ179" s="9"/>
      <c r="EA179" s="16"/>
      <c r="EB179" s="16"/>
      <c r="EC179" s="16"/>
      <c r="ED179" s="16"/>
      <c r="EE179" s="16"/>
      <c r="EF179" s="12"/>
      <c r="EG179" s="9"/>
      <c r="EH179" s="9"/>
      <c r="EI179" s="16"/>
      <c r="EJ179" s="16"/>
      <c r="EK179" s="16"/>
      <c r="EL179" s="16"/>
      <c r="EM179" s="16"/>
      <c r="EN179" s="12"/>
      <c r="EO179" s="9"/>
      <c r="EP179" s="9"/>
      <c r="EQ179" s="16"/>
      <c r="ER179" s="16"/>
      <c r="ES179" s="16"/>
      <c r="ET179" s="16"/>
      <c r="EU179" s="16"/>
      <c r="EV179" s="12"/>
      <c r="EW179" s="9"/>
      <c r="EX179" s="9"/>
      <c r="EY179" s="16"/>
      <c r="EZ179" s="16"/>
      <c r="FA179" s="16"/>
      <c r="FB179" s="16"/>
      <c r="FC179" s="16"/>
      <c r="FD179" s="12"/>
      <c r="FE179" s="9"/>
      <c r="FF179" s="9"/>
      <c r="FG179" s="16"/>
      <c r="FH179" s="16"/>
      <c r="FI179" s="16"/>
      <c r="FJ179" s="16"/>
      <c r="FK179" s="16"/>
      <c r="FL179" s="12"/>
      <c r="FM179" s="9"/>
      <c r="FN179" s="9"/>
      <c r="FO179" s="16"/>
      <c r="FP179" s="16"/>
      <c r="FQ179" s="16"/>
      <c r="FR179" s="16"/>
      <c r="FS179" s="16"/>
      <c r="FT179" s="12"/>
      <c r="FU179" s="9"/>
      <c r="FV179" s="9"/>
      <c r="FW179" s="16"/>
      <c r="FX179" s="16"/>
      <c r="FY179" s="16"/>
      <c r="FZ179" s="16"/>
      <c r="GA179" s="16"/>
      <c r="GB179" s="12"/>
      <c r="GC179" s="9"/>
      <c r="GD179" s="9"/>
      <c r="GE179" s="16"/>
      <c r="GF179" s="16"/>
      <c r="GG179" s="16"/>
      <c r="GH179" s="16"/>
      <c r="GI179" s="16"/>
      <c r="GJ179" s="12"/>
      <c r="GK179" s="9"/>
      <c r="GL179" s="9"/>
      <c r="GM179" s="16"/>
      <c r="GN179" s="16"/>
      <c r="GO179" s="16"/>
      <c r="GP179" s="16"/>
      <c r="GQ179" s="16"/>
      <c r="GR179" s="12"/>
      <c r="GS179" s="9"/>
      <c r="GT179" s="9"/>
      <c r="GU179" s="16"/>
      <c r="GV179" s="16"/>
      <c r="GW179" s="16"/>
      <c r="GX179" s="16"/>
      <c r="GY179" s="16"/>
      <c r="GZ179" s="12"/>
      <c r="HA179" s="9"/>
      <c r="HB179" s="9"/>
      <c r="HC179" s="16"/>
      <c r="HD179" s="16"/>
      <c r="HE179" s="16"/>
      <c r="HF179" s="16"/>
      <c r="HG179" s="16"/>
      <c r="HH179" s="12"/>
      <c r="HI179" s="9"/>
      <c r="HJ179" s="9"/>
      <c r="HK179" s="16"/>
      <c r="HL179" s="16"/>
      <c r="HM179" s="16"/>
      <c r="HN179" s="16"/>
      <c r="HO179" s="16"/>
      <c r="HP179" s="12"/>
      <c r="HQ179" s="9"/>
      <c r="HR179" s="9"/>
      <c r="HS179" s="16"/>
      <c r="HT179" s="16"/>
      <c r="HU179" s="16"/>
      <c r="HV179" s="16"/>
      <c r="HW179" s="16"/>
      <c r="HX179" s="12"/>
      <c r="HY179" s="9"/>
      <c r="HZ179" s="9"/>
      <c r="IA179" s="16"/>
      <c r="IB179" s="16"/>
      <c r="IC179" s="16"/>
      <c r="ID179" s="16"/>
      <c r="IE179" s="16"/>
      <c r="IF179" s="12"/>
      <c r="IG179" s="9"/>
      <c r="IH179" s="9"/>
      <c r="II179" s="16"/>
      <c r="IJ179" s="16"/>
      <c r="IK179" s="16"/>
      <c r="IL179" s="16"/>
      <c r="IM179" s="16"/>
      <c r="IN179" s="12"/>
      <c r="IO179" s="9"/>
      <c r="IP179" s="9"/>
      <c r="IQ179" s="16"/>
      <c r="IR179" s="16"/>
      <c r="IS179" s="16"/>
      <c r="IT179" s="16"/>
      <c r="IU179" s="16"/>
      <c r="IV179" s="12"/>
    </row>
    <row r="180" spans="1:256" s="39" customFormat="1" ht="31.5">
      <c r="A180" s="98" t="s">
        <v>4072</v>
      </c>
      <c r="B180" s="61" t="s">
        <v>2027</v>
      </c>
      <c r="C180" s="61" t="s">
        <v>1361</v>
      </c>
      <c r="D180" s="61" t="s">
        <v>489</v>
      </c>
      <c r="E180" s="61" t="s">
        <v>490</v>
      </c>
      <c r="F180" s="46">
        <v>20.98</v>
      </c>
      <c r="G180" s="55" t="s">
        <v>2108</v>
      </c>
      <c r="H180" s="46">
        <f>F180</f>
        <v>20.98</v>
      </c>
      <c r="I180" s="50"/>
      <c r="J180" s="50"/>
      <c r="K180" s="75" t="s">
        <v>3494</v>
      </c>
      <c r="L180" s="16"/>
      <c r="M180" s="16"/>
      <c r="N180" s="16"/>
      <c r="O180" s="16"/>
      <c r="P180" s="12"/>
      <c r="Q180" s="9"/>
      <c r="R180" s="9"/>
      <c r="S180" s="16"/>
      <c r="T180" s="16"/>
      <c r="U180" s="16"/>
      <c r="V180" s="16"/>
      <c r="W180" s="16"/>
      <c r="X180" s="12"/>
      <c r="Y180" s="9"/>
      <c r="Z180" s="9"/>
      <c r="AA180" s="16"/>
      <c r="AB180" s="16"/>
      <c r="AC180" s="16"/>
      <c r="AD180" s="16"/>
      <c r="AE180" s="16"/>
      <c r="AF180" s="12"/>
      <c r="AG180" s="9"/>
      <c r="AH180" s="9"/>
      <c r="AI180" s="16"/>
      <c r="AJ180" s="16"/>
      <c r="AK180" s="16"/>
      <c r="AL180" s="16"/>
      <c r="AM180" s="16"/>
      <c r="AN180" s="12"/>
      <c r="AO180" s="9"/>
      <c r="AP180" s="9"/>
      <c r="AQ180" s="16"/>
      <c r="AR180" s="16"/>
      <c r="AS180" s="16"/>
      <c r="AT180" s="16"/>
      <c r="AU180" s="16"/>
      <c r="AV180" s="12"/>
      <c r="AW180" s="9"/>
      <c r="AX180" s="9"/>
      <c r="AY180" s="16"/>
      <c r="AZ180" s="16"/>
      <c r="BA180" s="16"/>
      <c r="BB180" s="16"/>
      <c r="BC180" s="16"/>
      <c r="BD180" s="12"/>
      <c r="BE180" s="9"/>
      <c r="BF180" s="9"/>
      <c r="BG180" s="16"/>
      <c r="BH180" s="16"/>
      <c r="BI180" s="16"/>
      <c r="BJ180" s="16"/>
      <c r="BK180" s="16"/>
      <c r="BL180" s="12"/>
      <c r="BM180" s="9"/>
      <c r="BN180" s="9"/>
      <c r="BO180" s="16"/>
      <c r="BP180" s="16"/>
      <c r="BQ180" s="16"/>
      <c r="BR180" s="16"/>
      <c r="BS180" s="16"/>
      <c r="BT180" s="12"/>
      <c r="BU180" s="9"/>
      <c r="BV180" s="9"/>
      <c r="BW180" s="16"/>
      <c r="BX180" s="16"/>
      <c r="BY180" s="16"/>
      <c r="BZ180" s="16"/>
      <c r="CA180" s="16"/>
      <c r="CB180" s="12"/>
      <c r="CC180" s="9"/>
      <c r="CD180" s="9"/>
      <c r="CE180" s="16"/>
      <c r="CF180" s="16"/>
      <c r="CG180" s="16"/>
      <c r="CH180" s="16"/>
      <c r="CI180" s="16"/>
      <c r="CJ180" s="12"/>
      <c r="CK180" s="9"/>
      <c r="CL180" s="9"/>
      <c r="CM180" s="16"/>
      <c r="CN180" s="16"/>
      <c r="CO180" s="16"/>
      <c r="CP180" s="16"/>
      <c r="CQ180" s="16"/>
      <c r="CR180" s="12"/>
      <c r="CS180" s="9"/>
      <c r="CT180" s="9"/>
      <c r="CU180" s="16"/>
      <c r="CV180" s="16"/>
      <c r="CW180" s="16"/>
      <c r="CX180" s="16"/>
      <c r="CY180" s="16"/>
      <c r="CZ180" s="12"/>
      <c r="DA180" s="9"/>
      <c r="DB180" s="9"/>
      <c r="DC180" s="16"/>
      <c r="DD180" s="16"/>
      <c r="DE180" s="16"/>
      <c r="DF180" s="16"/>
      <c r="DG180" s="16"/>
      <c r="DH180" s="12"/>
      <c r="DI180" s="9"/>
      <c r="DJ180" s="9"/>
      <c r="DK180" s="16"/>
      <c r="DL180" s="16"/>
      <c r="DM180" s="16"/>
      <c r="DN180" s="16"/>
      <c r="DO180" s="16"/>
      <c r="DP180" s="12"/>
      <c r="DQ180" s="9"/>
      <c r="DR180" s="9"/>
      <c r="DS180" s="16"/>
      <c r="DT180" s="16"/>
      <c r="DU180" s="16"/>
      <c r="DV180" s="16"/>
      <c r="DW180" s="16"/>
      <c r="DX180" s="12"/>
      <c r="DY180" s="9"/>
      <c r="DZ180" s="9"/>
      <c r="EA180" s="16"/>
      <c r="EB180" s="16"/>
      <c r="EC180" s="16"/>
      <c r="ED180" s="16"/>
      <c r="EE180" s="16"/>
      <c r="EF180" s="12"/>
      <c r="EG180" s="9"/>
      <c r="EH180" s="9"/>
      <c r="EI180" s="16"/>
      <c r="EJ180" s="16"/>
      <c r="EK180" s="16"/>
      <c r="EL180" s="16"/>
      <c r="EM180" s="16"/>
      <c r="EN180" s="12"/>
      <c r="EO180" s="9"/>
      <c r="EP180" s="9"/>
      <c r="EQ180" s="16"/>
      <c r="ER180" s="16"/>
      <c r="ES180" s="16"/>
      <c r="ET180" s="16"/>
      <c r="EU180" s="16"/>
      <c r="EV180" s="12"/>
      <c r="EW180" s="9"/>
      <c r="EX180" s="9"/>
      <c r="EY180" s="16"/>
      <c r="EZ180" s="16"/>
      <c r="FA180" s="16"/>
      <c r="FB180" s="16"/>
      <c r="FC180" s="16"/>
      <c r="FD180" s="12"/>
      <c r="FE180" s="9"/>
      <c r="FF180" s="9"/>
      <c r="FG180" s="16"/>
      <c r="FH180" s="16"/>
      <c r="FI180" s="16"/>
      <c r="FJ180" s="16"/>
      <c r="FK180" s="16"/>
      <c r="FL180" s="12"/>
      <c r="FM180" s="9"/>
      <c r="FN180" s="9"/>
      <c r="FO180" s="16"/>
      <c r="FP180" s="16"/>
      <c r="FQ180" s="16"/>
      <c r="FR180" s="16"/>
      <c r="FS180" s="16"/>
      <c r="FT180" s="12"/>
      <c r="FU180" s="9"/>
      <c r="FV180" s="9"/>
      <c r="FW180" s="16"/>
      <c r="FX180" s="16"/>
      <c r="FY180" s="16"/>
      <c r="FZ180" s="16"/>
      <c r="GA180" s="16"/>
      <c r="GB180" s="12"/>
      <c r="GC180" s="9"/>
      <c r="GD180" s="9"/>
      <c r="GE180" s="16"/>
      <c r="GF180" s="16"/>
      <c r="GG180" s="16"/>
      <c r="GH180" s="16"/>
      <c r="GI180" s="16"/>
      <c r="GJ180" s="12"/>
      <c r="GK180" s="9"/>
      <c r="GL180" s="9"/>
      <c r="GM180" s="16"/>
      <c r="GN180" s="16"/>
      <c r="GO180" s="16"/>
      <c r="GP180" s="16"/>
      <c r="GQ180" s="16"/>
      <c r="GR180" s="12"/>
      <c r="GS180" s="9"/>
      <c r="GT180" s="9"/>
      <c r="GU180" s="16"/>
      <c r="GV180" s="16"/>
      <c r="GW180" s="16"/>
      <c r="GX180" s="16"/>
      <c r="GY180" s="16"/>
      <c r="GZ180" s="12"/>
      <c r="HA180" s="9"/>
      <c r="HB180" s="9"/>
      <c r="HC180" s="16"/>
      <c r="HD180" s="16"/>
      <c r="HE180" s="16"/>
      <c r="HF180" s="16"/>
      <c r="HG180" s="16"/>
      <c r="HH180" s="12"/>
      <c r="HI180" s="9"/>
      <c r="HJ180" s="9"/>
      <c r="HK180" s="16"/>
      <c r="HL180" s="16"/>
      <c r="HM180" s="16"/>
      <c r="HN180" s="16"/>
      <c r="HO180" s="16"/>
      <c r="HP180" s="12"/>
      <c r="HQ180" s="9"/>
      <c r="HR180" s="9"/>
      <c r="HS180" s="16"/>
      <c r="HT180" s="16"/>
      <c r="HU180" s="16"/>
      <c r="HV180" s="16"/>
      <c r="HW180" s="16"/>
      <c r="HX180" s="12"/>
      <c r="HY180" s="9"/>
      <c r="HZ180" s="9"/>
      <c r="IA180" s="16"/>
      <c r="IB180" s="16"/>
      <c r="IC180" s="16"/>
      <c r="ID180" s="16"/>
      <c r="IE180" s="16"/>
      <c r="IF180" s="12"/>
      <c r="IG180" s="9"/>
      <c r="IH180" s="9"/>
      <c r="II180" s="16"/>
      <c r="IJ180" s="16"/>
      <c r="IK180" s="16"/>
      <c r="IL180" s="16"/>
      <c r="IM180" s="16"/>
      <c r="IN180" s="12"/>
      <c r="IO180" s="9"/>
      <c r="IP180" s="9"/>
      <c r="IQ180" s="16"/>
      <c r="IR180" s="16"/>
      <c r="IS180" s="16"/>
      <c r="IT180" s="16"/>
      <c r="IU180" s="16"/>
      <c r="IV180" s="12"/>
    </row>
    <row r="181" spans="1:11" s="27" customFormat="1" ht="31.5">
      <c r="A181" s="98" t="s">
        <v>4073</v>
      </c>
      <c r="B181" s="61" t="s">
        <v>548</v>
      </c>
      <c r="C181" s="61" t="s">
        <v>1361</v>
      </c>
      <c r="D181" s="61" t="s">
        <v>559</v>
      </c>
      <c r="E181" s="61" t="s">
        <v>560</v>
      </c>
      <c r="F181" s="46">
        <v>81.986</v>
      </c>
      <c r="G181" s="55" t="s">
        <v>603</v>
      </c>
      <c r="H181" s="46">
        <f>F181</f>
        <v>81.986</v>
      </c>
      <c r="I181" s="46"/>
      <c r="J181" s="46"/>
      <c r="K181" s="48" t="s">
        <v>3494</v>
      </c>
    </row>
    <row r="182" spans="1:253" s="39" customFormat="1" ht="42">
      <c r="A182" s="200" t="s">
        <v>4074</v>
      </c>
      <c r="B182" s="181" t="s">
        <v>2021</v>
      </c>
      <c r="C182" s="51" t="s">
        <v>2107</v>
      </c>
      <c r="D182" s="73" t="s">
        <v>2022</v>
      </c>
      <c r="E182" s="73" t="s">
        <v>2023</v>
      </c>
      <c r="F182" s="46">
        <f>SUM(F183:F184)</f>
        <v>1.968</v>
      </c>
      <c r="G182" s="55" t="s">
        <v>2108</v>
      </c>
      <c r="H182" s="46">
        <f>SUM(H183:H184)</f>
        <v>1.968</v>
      </c>
      <c r="I182" s="49"/>
      <c r="J182" s="49"/>
      <c r="K182" s="197" t="s">
        <v>3492</v>
      </c>
      <c r="L182" s="9"/>
      <c r="M182" s="9"/>
      <c r="N182" s="16"/>
      <c r="O182" s="16"/>
      <c r="P182" s="16"/>
      <c r="Q182" s="16"/>
      <c r="R182" s="16"/>
      <c r="S182" s="12"/>
      <c r="T182" s="9"/>
      <c r="U182" s="9"/>
      <c r="V182" s="16"/>
      <c r="W182" s="16"/>
      <c r="X182" s="16"/>
      <c r="Y182" s="16"/>
      <c r="Z182" s="16"/>
      <c r="AA182" s="12"/>
      <c r="AB182" s="9"/>
      <c r="AC182" s="9"/>
      <c r="AD182" s="16"/>
      <c r="AE182" s="16"/>
      <c r="AF182" s="16"/>
      <c r="AG182" s="16"/>
      <c r="AH182" s="16"/>
      <c r="AI182" s="12"/>
      <c r="AJ182" s="9"/>
      <c r="AK182" s="9"/>
      <c r="AL182" s="16"/>
      <c r="AM182" s="16"/>
      <c r="AN182" s="16"/>
      <c r="AO182" s="16"/>
      <c r="AP182" s="16"/>
      <c r="AQ182" s="12"/>
      <c r="AR182" s="9"/>
      <c r="AS182" s="9"/>
      <c r="AT182" s="16"/>
      <c r="AU182" s="16"/>
      <c r="AV182" s="16"/>
      <c r="AW182" s="16"/>
      <c r="AX182" s="16"/>
      <c r="AY182" s="12"/>
      <c r="AZ182" s="9"/>
      <c r="BA182" s="9"/>
      <c r="BB182" s="16"/>
      <c r="BC182" s="16"/>
      <c r="BD182" s="16"/>
      <c r="BE182" s="16"/>
      <c r="BF182" s="16"/>
      <c r="BG182" s="12"/>
      <c r="BH182" s="9"/>
      <c r="BI182" s="9"/>
      <c r="BJ182" s="16"/>
      <c r="BK182" s="16"/>
      <c r="BL182" s="16"/>
      <c r="BM182" s="16"/>
      <c r="BN182" s="16"/>
      <c r="BO182" s="12"/>
      <c r="BP182" s="9"/>
      <c r="BQ182" s="9"/>
      <c r="BR182" s="16"/>
      <c r="BS182" s="16"/>
      <c r="BT182" s="16"/>
      <c r="BU182" s="16"/>
      <c r="BV182" s="16"/>
      <c r="BW182" s="12"/>
      <c r="BX182" s="9"/>
      <c r="BY182" s="9"/>
      <c r="BZ182" s="16"/>
      <c r="CA182" s="16"/>
      <c r="CB182" s="16"/>
      <c r="CC182" s="16"/>
      <c r="CD182" s="16"/>
      <c r="CE182" s="12"/>
      <c r="CF182" s="9"/>
      <c r="CG182" s="9"/>
      <c r="CH182" s="16"/>
      <c r="CI182" s="16"/>
      <c r="CJ182" s="16"/>
      <c r="CK182" s="16"/>
      <c r="CL182" s="16"/>
      <c r="CM182" s="12"/>
      <c r="CN182" s="9"/>
      <c r="CO182" s="9"/>
      <c r="CP182" s="16"/>
      <c r="CQ182" s="16"/>
      <c r="CR182" s="16"/>
      <c r="CS182" s="16"/>
      <c r="CT182" s="16"/>
      <c r="CU182" s="12"/>
      <c r="CV182" s="9"/>
      <c r="CW182" s="9"/>
      <c r="CX182" s="16"/>
      <c r="CY182" s="16"/>
      <c r="CZ182" s="16"/>
      <c r="DA182" s="16"/>
      <c r="DB182" s="16"/>
      <c r="DC182" s="12"/>
      <c r="DD182" s="9"/>
      <c r="DE182" s="9"/>
      <c r="DF182" s="16"/>
      <c r="DG182" s="16"/>
      <c r="DH182" s="16"/>
      <c r="DI182" s="16"/>
      <c r="DJ182" s="16"/>
      <c r="DK182" s="12"/>
      <c r="DL182" s="9"/>
      <c r="DM182" s="9"/>
      <c r="DN182" s="16"/>
      <c r="DO182" s="16"/>
      <c r="DP182" s="16"/>
      <c r="DQ182" s="16"/>
      <c r="DR182" s="16"/>
      <c r="DS182" s="12"/>
      <c r="DT182" s="9"/>
      <c r="DU182" s="9"/>
      <c r="DV182" s="16"/>
      <c r="DW182" s="16"/>
      <c r="DX182" s="16"/>
      <c r="DY182" s="16"/>
      <c r="DZ182" s="16"/>
      <c r="EA182" s="12"/>
      <c r="EB182" s="9"/>
      <c r="EC182" s="9"/>
      <c r="ED182" s="16"/>
      <c r="EE182" s="16"/>
      <c r="EF182" s="16"/>
      <c r="EG182" s="16"/>
      <c r="EH182" s="16"/>
      <c r="EI182" s="12"/>
      <c r="EJ182" s="9"/>
      <c r="EK182" s="9"/>
      <c r="EL182" s="16"/>
      <c r="EM182" s="16"/>
      <c r="EN182" s="16"/>
      <c r="EO182" s="16"/>
      <c r="EP182" s="16"/>
      <c r="EQ182" s="12"/>
      <c r="ER182" s="9"/>
      <c r="ES182" s="9"/>
      <c r="ET182" s="16"/>
      <c r="EU182" s="16"/>
      <c r="EV182" s="16"/>
      <c r="EW182" s="16"/>
      <c r="EX182" s="16"/>
      <c r="EY182" s="12"/>
      <c r="EZ182" s="9"/>
      <c r="FA182" s="9"/>
      <c r="FB182" s="16"/>
      <c r="FC182" s="16"/>
      <c r="FD182" s="16"/>
      <c r="FE182" s="16"/>
      <c r="FF182" s="16"/>
      <c r="FG182" s="12"/>
      <c r="FH182" s="9"/>
      <c r="FI182" s="9"/>
      <c r="FJ182" s="16"/>
      <c r="FK182" s="16"/>
      <c r="FL182" s="16"/>
      <c r="FM182" s="16"/>
      <c r="FN182" s="16"/>
      <c r="FO182" s="12"/>
      <c r="FP182" s="9"/>
      <c r="FQ182" s="9"/>
      <c r="FR182" s="16"/>
      <c r="FS182" s="16"/>
      <c r="FT182" s="16"/>
      <c r="FU182" s="16"/>
      <c r="FV182" s="16"/>
      <c r="FW182" s="12"/>
      <c r="FX182" s="9"/>
      <c r="FY182" s="9"/>
      <c r="FZ182" s="16"/>
      <c r="GA182" s="16"/>
      <c r="GB182" s="16"/>
      <c r="GC182" s="16"/>
      <c r="GD182" s="16"/>
      <c r="GE182" s="12"/>
      <c r="GF182" s="9"/>
      <c r="GG182" s="9"/>
      <c r="GH182" s="16"/>
      <c r="GI182" s="16"/>
      <c r="GJ182" s="16"/>
      <c r="GK182" s="16"/>
      <c r="GL182" s="16"/>
      <c r="GM182" s="12"/>
      <c r="GN182" s="9"/>
      <c r="GO182" s="9"/>
      <c r="GP182" s="16"/>
      <c r="GQ182" s="16"/>
      <c r="GR182" s="16"/>
      <c r="GS182" s="16"/>
      <c r="GT182" s="16"/>
      <c r="GU182" s="12"/>
      <c r="GV182" s="9"/>
      <c r="GW182" s="9"/>
      <c r="GX182" s="16"/>
      <c r="GY182" s="16"/>
      <c r="GZ182" s="16"/>
      <c r="HA182" s="16"/>
      <c r="HB182" s="16"/>
      <c r="HC182" s="12"/>
      <c r="HD182" s="9"/>
      <c r="HE182" s="9"/>
      <c r="HF182" s="16"/>
      <c r="HG182" s="16"/>
      <c r="HH182" s="16"/>
      <c r="HI182" s="16"/>
      <c r="HJ182" s="16"/>
      <c r="HK182" s="12"/>
      <c r="HL182" s="9"/>
      <c r="HM182" s="9"/>
      <c r="HN182" s="16"/>
      <c r="HO182" s="16"/>
      <c r="HP182" s="16"/>
      <c r="HQ182" s="16"/>
      <c r="HR182" s="16"/>
      <c r="HS182" s="12"/>
      <c r="HT182" s="9"/>
      <c r="HU182" s="9"/>
      <c r="HV182" s="16"/>
      <c r="HW182" s="16"/>
      <c r="HX182" s="16"/>
      <c r="HY182" s="16"/>
      <c r="HZ182" s="16"/>
      <c r="IA182" s="12"/>
      <c r="IB182" s="9"/>
      <c r="IC182" s="9"/>
      <c r="ID182" s="16"/>
      <c r="IE182" s="16"/>
      <c r="IF182" s="16"/>
      <c r="IG182" s="16"/>
      <c r="IH182" s="16"/>
      <c r="II182" s="12"/>
      <c r="IJ182" s="9"/>
      <c r="IK182" s="9"/>
      <c r="IL182" s="16"/>
      <c r="IM182" s="16"/>
      <c r="IN182" s="16"/>
      <c r="IO182" s="16"/>
      <c r="IP182" s="16"/>
      <c r="IQ182" s="12"/>
      <c r="IR182" s="9"/>
      <c r="IS182" s="9"/>
    </row>
    <row r="183" spans="1:253" s="39" customFormat="1" ht="33.75">
      <c r="A183" s="200"/>
      <c r="B183" s="181"/>
      <c r="C183" s="85" t="s">
        <v>1361</v>
      </c>
      <c r="D183" s="84" t="s">
        <v>2024</v>
      </c>
      <c r="E183" s="84" t="s">
        <v>2025</v>
      </c>
      <c r="F183" s="77">
        <v>0.322</v>
      </c>
      <c r="G183" s="78" t="s">
        <v>2108</v>
      </c>
      <c r="H183" s="77">
        <v>0.322</v>
      </c>
      <c r="I183" s="49"/>
      <c r="J183" s="49"/>
      <c r="K183" s="197"/>
      <c r="L183" s="9"/>
      <c r="M183" s="9"/>
      <c r="N183" s="16"/>
      <c r="O183" s="16"/>
      <c r="P183" s="16"/>
      <c r="Q183" s="16"/>
      <c r="R183" s="16"/>
      <c r="S183" s="12"/>
      <c r="T183" s="9"/>
      <c r="U183" s="9"/>
      <c r="V183" s="16"/>
      <c r="W183" s="16"/>
      <c r="X183" s="16"/>
      <c r="Y183" s="16"/>
      <c r="Z183" s="16"/>
      <c r="AA183" s="12"/>
      <c r="AB183" s="9"/>
      <c r="AC183" s="9"/>
      <c r="AD183" s="16"/>
      <c r="AE183" s="16"/>
      <c r="AF183" s="16"/>
      <c r="AG183" s="16"/>
      <c r="AH183" s="16"/>
      <c r="AI183" s="12"/>
      <c r="AJ183" s="9"/>
      <c r="AK183" s="9"/>
      <c r="AL183" s="16"/>
      <c r="AM183" s="16"/>
      <c r="AN183" s="16"/>
      <c r="AO183" s="16"/>
      <c r="AP183" s="16"/>
      <c r="AQ183" s="12"/>
      <c r="AR183" s="9"/>
      <c r="AS183" s="9"/>
      <c r="AT183" s="16"/>
      <c r="AU183" s="16"/>
      <c r="AV183" s="16"/>
      <c r="AW183" s="16"/>
      <c r="AX183" s="16"/>
      <c r="AY183" s="12"/>
      <c r="AZ183" s="9"/>
      <c r="BA183" s="9"/>
      <c r="BB183" s="16"/>
      <c r="BC183" s="16"/>
      <c r="BD183" s="16"/>
      <c r="BE183" s="16"/>
      <c r="BF183" s="16"/>
      <c r="BG183" s="12"/>
      <c r="BH183" s="9"/>
      <c r="BI183" s="9"/>
      <c r="BJ183" s="16"/>
      <c r="BK183" s="16"/>
      <c r="BL183" s="16"/>
      <c r="BM183" s="16"/>
      <c r="BN183" s="16"/>
      <c r="BO183" s="12"/>
      <c r="BP183" s="9"/>
      <c r="BQ183" s="9"/>
      <c r="BR183" s="16"/>
      <c r="BS183" s="16"/>
      <c r="BT183" s="16"/>
      <c r="BU183" s="16"/>
      <c r="BV183" s="16"/>
      <c r="BW183" s="12"/>
      <c r="BX183" s="9"/>
      <c r="BY183" s="9"/>
      <c r="BZ183" s="16"/>
      <c r="CA183" s="16"/>
      <c r="CB183" s="16"/>
      <c r="CC183" s="16"/>
      <c r="CD183" s="16"/>
      <c r="CE183" s="12"/>
      <c r="CF183" s="9"/>
      <c r="CG183" s="9"/>
      <c r="CH183" s="16"/>
      <c r="CI183" s="16"/>
      <c r="CJ183" s="16"/>
      <c r="CK183" s="16"/>
      <c r="CL183" s="16"/>
      <c r="CM183" s="12"/>
      <c r="CN183" s="9"/>
      <c r="CO183" s="9"/>
      <c r="CP183" s="16"/>
      <c r="CQ183" s="16"/>
      <c r="CR183" s="16"/>
      <c r="CS183" s="16"/>
      <c r="CT183" s="16"/>
      <c r="CU183" s="12"/>
      <c r="CV183" s="9"/>
      <c r="CW183" s="9"/>
      <c r="CX183" s="16"/>
      <c r="CY183" s="16"/>
      <c r="CZ183" s="16"/>
      <c r="DA183" s="16"/>
      <c r="DB183" s="16"/>
      <c r="DC183" s="12"/>
      <c r="DD183" s="9"/>
      <c r="DE183" s="9"/>
      <c r="DF183" s="16"/>
      <c r="DG183" s="16"/>
      <c r="DH183" s="16"/>
      <c r="DI183" s="16"/>
      <c r="DJ183" s="16"/>
      <c r="DK183" s="12"/>
      <c r="DL183" s="9"/>
      <c r="DM183" s="9"/>
      <c r="DN183" s="16"/>
      <c r="DO183" s="16"/>
      <c r="DP183" s="16"/>
      <c r="DQ183" s="16"/>
      <c r="DR183" s="16"/>
      <c r="DS183" s="12"/>
      <c r="DT183" s="9"/>
      <c r="DU183" s="9"/>
      <c r="DV183" s="16"/>
      <c r="DW183" s="16"/>
      <c r="DX183" s="16"/>
      <c r="DY183" s="16"/>
      <c r="DZ183" s="16"/>
      <c r="EA183" s="12"/>
      <c r="EB183" s="9"/>
      <c r="EC183" s="9"/>
      <c r="ED183" s="16"/>
      <c r="EE183" s="16"/>
      <c r="EF183" s="16"/>
      <c r="EG183" s="16"/>
      <c r="EH183" s="16"/>
      <c r="EI183" s="12"/>
      <c r="EJ183" s="9"/>
      <c r="EK183" s="9"/>
      <c r="EL183" s="16"/>
      <c r="EM183" s="16"/>
      <c r="EN183" s="16"/>
      <c r="EO183" s="16"/>
      <c r="EP183" s="16"/>
      <c r="EQ183" s="12"/>
      <c r="ER183" s="9"/>
      <c r="ES183" s="9"/>
      <c r="ET183" s="16"/>
      <c r="EU183" s="16"/>
      <c r="EV183" s="16"/>
      <c r="EW183" s="16"/>
      <c r="EX183" s="16"/>
      <c r="EY183" s="12"/>
      <c r="EZ183" s="9"/>
      <c r="FA183" s="9"/>
      <c r="FB183" s="16"/>
      <c r="FC183" s="16"/>
      <c r="FD183" s="16"/>
      <c r="FE183" s="16"/>
      <c r="FF183" s="16"/>
      <c r="FG183" s="12"/>
      <c r="FH183" s="9"/>
      <c r="FI183" s="9"/>
      <c r="FJ183" s="16"/>
      <c r="FK183" s="16"/>
      <c r="FL183" s="16"/>
      <c r="FM183" s="16"/>
      <c r="FN183" s="16"/>
      <c r="FO183" s="12"/>
      <c r="FP183" s="9"/>
      <c r="FQ183" s="9"/>
      <c r="FR183" s="16"/>
      <c r="FS183" s="16"/>
      <c r="FT183" s="16"/>
      <c r="FU183" s="16"/>
      <c r="FV183" s="16"/>
      <c r="FW183" s="12"/>
      <c r="FX183" s="9"/>
      <c r="FY183" s="9"/>
      <c r="FZ183" s="16"/>
      <c r="GA183" s="16"/>
      <c r="GB183" s="16"/>
      <c r="GC183" s="16"/>
      <c r="GD183" s="16"/>
      <c r="GE183" s="12"/>
      <c r="GF183" s="9"/>
      <c r="GG183" s="9"/>
      <c r="GH183" s="16"/>
      <c r="GI183" s="16"/>
      <c r="GJ183" s="16"/>
      <c r="GK183" s="16"/>
      <c r="GL183" s="16"/>
      <c r="GM183" s="12"/>
      <c r="GN183" s="9"/>
      <c r="GO183" s="9"/>
      <c r="GP183" s="16"/>
      <c r="GQ183" s="16"/>
      <c r="GR183" s="16"/>
      <c r="GS183" s="16"/>
      <c r="GT183" s="16"/>
      <c r="GU183" s="12"/>
      <c r="GV183" s="9"/>
      <c r="GW183" s="9"/>
      <c r="GX183" s="16"/>
      <c r="GY183" s="16"/>
      <c r="GZ183" s="16"/>
      <c r="HA183" s="16"/>
      <c r="HB183" s="16"/>
      <c r="HC183" s="12"/>
      <c r="HD183" s="9"/>
      <c r="HE183" s="9"/>
      <c r="HF183" s="16"/>
      <c r="HG183" s="16"/>
      <c r="HH183" s="16"/>
      <c r="HI183" s="16"/>
      <c r="HJ183" s="16"/>
      <c r="HK183" s="12"/>
      <c r="HL183" s="9"/>
      <c r="HM183" s="9"/>
      <c r="HN183" s="16"/>
      <c r="HO183" s="16"/>
      <c r="HP183" s="16"/>
      <c r="HQ183" s="16"/>
      <c r="HR183" s="16"/>
      <c r="HS183" s="12"/>
      <c r="HT183" s="9"/>
      <c r="HU183" s="9"/>
      <c r="HV183" s="16"/>
      <c r="HW183" s="16"/>
      <c r="HX183" s="16"/>
      <c r="HY183" s="16"/>
      <c r="HZ183" s="16"/>
      <c r="IA183" s="12"/>
      <c r="IB183" s="9"/>
      <c r="IC183" s="9"/>
      <c r="ID183" s="16"/>
      <c r="IE183" s="16"/>
      <c r="IF183" s="16"/>
      <c r="IG183" s="16"/>
      <c r="IH183" s="16"/>
      <c r="II183" s="12"/>
      <c r="IJ183" s="9"/>
      <c r="IK183" s="9"/>
      <c r="IL183" s="16"/>
      <c r="IM183" s="16"/>
      <c r="IN183" s="16"/>
      <c r="IO183" s="16"/>
      <c r="IP183" s="16"/>
      <c r="IQ183" s="12"/>
      <c r="IR183" s="9"/>
      <c r="IS183" s="9"/>
    </row>
    <row r="184" spans="1:253" s="39" customFormat="1" ht="33.75">
      <c r="A184" s="200"/>
      <c r="B184" s="181"/>
      <c r="C184" s="85" t="s">
        <v>1362</v>
      </c>
      <c r="D184" s="84" t="s">
        <v>2026</v>
      </c>
      <c r="E184" s="84" t="s">
        <v>2023</v>
      </c>
      <c r="F184" s="77">
        <v>1.646</v>
      </c>
      <c r="G184" s="78" t="s">
        <v>2108</v>
      </c>
      <c r="H184" s="77">
        <v>1.646</v>
      </c>
      <c r="I184" s="91"/>
      <c r="J184" s="91"/>
      <c r="K184" s="197"/>
      <c r="L184" s="65"/>
      <c r="M184" s="9"/>
      <c r="N184" s="16"/>
      <c r="O184" s="16"/>
      <c r="P184" s="16"/>
      <c r="Q184" s="16"/>
      <c r="R184" s="16"/>
      <c r="S184" s="12"/>
      <c r="T184" s="9"/>
      <c r="U184" s="9"/>
      <c r="V184" s="16"/>
      <c r="W184" s="16"/>
      <c r="X184" s="16"/>
      <c r="Y184" s="16"/>
      <c r="Z184" s="16"/>
      <c r="AA184" s="12"/>
      <c r="AB184" s="9"/>
      <c r="AC184" s="9"/>
      <c r="AD184" s="16"/>
      <c r="AE184" s="16"/>
      <c r="AF184" s="16"/>
      <c r="AG184" s="16"/>
      <c r="AH184" s="16"/>
      <c r="AI184" s="12"/>
      <c r="AJ184" s="9"/>
      <c r="AK184" s="9"/>
      <c r="AL184" s="16"/>
      <c r="AM184" s="16"/>
      <c r="AN184" s="16"/>
      <c r="AO184" s="16"/>
      <c r="AP184" s="16"/>
      <c r="AQ184" s="12"/>
      <c r="AR184" s="9"/>
      <c r="AS184" s="9"/>
      <c r="AT184" s="16"/>
      <c r="AU184" s="16"/>
      <c r="AV184" s="16"/>
      <c r="AW184" s="16"/>
      <c r="AX184" s="16"/>
      <c r="AY184" s="12"/>
      <c r="AZ184" s="9"/>
      <c r="BA184" s="9"/>
      <c r="BB184" s="16"/>
      <c r="BC184" s="16"/>
      <c r="BD184" s="16"/>
      <c r="BE184" s="16"/>
      <c r="BF184" s="16"/>
      <c r="BG184" s="12"/>
      <c r="BH184" s="9"/>
      <c r="BI184" s="9"/>
      <c r="BJ184" s="16"/>
      <c r="BK184" s="16"/>
      <c r="BL184" s="16"/>
      <c r="BM184" s="16"/>
      <c r="BN184" s="16"/>
      <c r="BO184" s="12"/>
      <c r="BP184" s="9"/>
      <c r="BQ184" s="9"/>
      <c r="BR184" s="16"/>
      <c r="BS184" s="16"/>
      <c r="BT184" s="16"/>
      <c r="BU184" s="16"/>
      <c r="BV184" s="16"/>
      <c r="BW184" s="12"/>
      <c r="BX184" s="9"/>
      <c r="BY184" s="9"/>
      <c r="BZ184" s="16"/>
      <c r="CA184" s="16"/>
      <c r="CB184" s="16"/>
      <c r="CC184" s="16"/>
      <c r="CD184" s="16"/>
      <c r="CE184" s="12"/>
      <c r="CF184" s="9"/>
      <c r="CG184" s="9"/>
      <c r="CH184" s="16"/>
      <c r="CI184" s="16"/>
      <c r="CJ184" s="16"/>
      <c r="CK184" s="16"/>
      <c r="CL184" s="16"/>
      <c r="CM184" s="12"/>
      <c r="CN184" s="9"/>
      <c r="CO184" s="9"/>
      <c r="CP184" s="16"/>
      <c r="CQ184" s="16"/>
      <c r="CR184" s="16"/>
      <c r="CS184" s="16"/>
      <c r="CT184" s="16"/>
      <c r="CU184" s="12"/>
      <c r="CV184" s="9"/>
      <c r="CW184" s="9"/>
      <c r="CX184" s="16"/>
      <c r="CY184" s="16"/>
      <c r="CZ184" s="16"/>
      <c r="DA184" s="16"/>
      <c r="DB184" s="16"/>
      <c r="DC184" s="12"/>
      <c r="DD184" s="9"/>
      <c r="DE184" s="9"/>
      <c r="DF184" s="16"/>
      <c r="DG184" s="16"/>
      <c r="DH184" s="16"/>
      <c r="DI184" s="16"/>
      <c r="DJ184" s="16"/>
      <c r="DK184" s="12"/>
      <c r="DL184" s="9"/>
      <c r="DM184" s="9"/>
      <c r="DN184" s="16"/>
      <c r="DO184" s="16"/>
      <c r="DP184" s="16"/>
      <c r="DQ184" s="16"/>
      <c r="DR184" s="16"/>
      <c r="DS184" s="12"/>
      <c r="DT184" s="9"/>
      <c r="DU184" s="9"/>
      <c r="DV184" s="16"/>
      <c r="DW184" s="16"/>
      <c r="DX184" s="16"/>
      <c r="DY184" s="16"/>
      <c r="DZ184" s="16"/>
      <c r="EA184" s="12"/>
      <c r="EB184" s="9"/>
      <c r="EC184" s="9"/>
      <c r="ED184" s="16"/>
      <c r="EE184" s="16"/>
      <c r="EF184" s="16"/>
      <c r="EG184" s="16"/>
      <c r="EH184" s="16"/>
      <c r="EI184" s="12"/>
      <c r="EJ184" s="9"/>
      <c r="EK184" s="9"/>
      <c r="EL184" s="16"/>
      <c r="EM184" s="16"/>
      <c r="EN184" s="16"/>
      <c r="EO184" s="16"/>
      <c r="EP184" s="16"/>
      <c r="EQ184" s="12"/>
      <c r="ER184" s="9"/>
      <c r="ES184" s="9"/>
      <c r="ET184" s="16"/>
      <c r="EU184" s="16"/>
      <c r="EV184" s="16"/>
      <c r="EW184" s="16"/>
      <c r="EX184" s="16"/>
      <c r="EY184" s="12"/>
      <c r="EZ184" s="9"/>
      <c r="FA184" s="9"/>
      <c r="FB184" s="16"/>
      <c r="FC184" s="16"/>
      <c r="FD184" s="16"/>
      <c r="FE184" s="16"/>
      <c r="FF184" s="16"/>
      <c r="FG184" s="12"/>
      <c r="FH184" s="9"/>
      <c r="FI184" s="9"/>
      <c r="FJ184" s="16"/>
      <c r="FK184" s="16"/>
      <c r="FL184" s="16"/>
      <c r="FM184" s="16"/>
      <c r="FN184" s="16"/>
      <c r="FO184" s="12"/>
      <c r="FP184" s="9"/>
      <c r="FQ184" s="9"/>
      <c r="FR184" s="16"/>
      <c r="FS184" s="16"/>
      <c r="FT184" s="16"/>
      <c r="FU184" s="16"/>
      <c r="FV184" s="16"/>
      <c r="FW184" s="12"/>
      <c r="FX184" s="9"/>
      <c r="FY184" s="9"/>
      <c r="FZ184" s="16"/>
      <c r="GA184" s="16"/>
      <c r="GB184" s="16"/>
      <c r="GC184" s="16"/>
      <c r="GD184" s="16"/>
      <c r="GE184" s="12"/>
      <c r="GF184" s="9"/>
      <c r="GG184" s="9"/>
      <c r="GH184" s="16"/>
      <c r="GI184" s="16"/>
      <c r="GJ184" s="16"/>
      <c r="GK184" s="16"/>
      <c r="GL184" s="16"/>
      <c r="GM184" s="12"/>
      <c r="GN184" s="9"/>
      <c r="GO184" s="9"/>
      <c r="GP184" s="16"/>
      <c r="GQ184" s="16"/>
      <c r="GR184" s="16"/>
      <c r="GS184" s="16"/>
      <c r="GT184" s="16"/>
      <c r="GU184" s="12"/>
      <c r="GV184" s="9"/>
      <c r="GW184" s="9"/>
      <c r="GX184" s="16"/>
      <c r="GY184" s="16"/>
      <c r="GZ184" s="16"/>
      <c r="HA184" s="16"/>
      <c r="HB184" s="16"/>
      <c r="HC184" s="12"/>
      <c r="HD184" s="9"/>
      <c r="HE184" s="9"/>
      <c r="HF184" s="16"/>
      <c r="HG184" s="16"/>
      <c r="HH184" s="16"/>
      <c r="HI184" s="16"/>
      <c r="HJ184" s="16"/>
      <c r="HK184" s="12"/>
      <c r="HL184" s="9"/>
      <c r="HM184" s="9"/>
      <c r="HN184" s="16"/>
      <c r="HO184" s="16"/>
      <c r="HP184" s="16"/>
      <c r="HQ184" s="16"/>
      <c r="HR184" s="16"/>
      <c r="HS184" s="12"/>
      <c r="HT184" s="9"/>
      <c r="HU184" s="9"/>
      <c r="HV184" s="16"/>
      <c r="HW184" s="16"/>
      <c r="HX184" s="16"/>
      <c r="HY184" s="16"/>
      <c r="HZ184" s="16"/>
      <c r="IA184" s="12"/>
      <c r="IB184" s="9"/>
      <c r="IC184" s="9"/>
      <c r="ID184" s="16"/>
      <c r="IE184" s="16"/>
      <c r="IF184" s="16"/>
      <c r="IG184" s="16"/>
      <c r="IH184" s="16"/>
      <c r="II184" s="12"/>
      <c r="IJ184" s="9"/>
      <c r="IK184" s="9"/>
      <c r="IL184" s="16"/>
      <c r="IM184" s="16"/>
      <c r="IN184" s="16"/>
      <c r="IO184" s="16"/>
      <c r="IP184" s="16"/>
      <c r="IQ184" s="12"/>
      <c r="IR184" s="9"/>
      <c r="IS184" s="9"/>
    </row>
    <row r="185" spans="1:256" s="39" customFormat="1" ht="42">
      <c r="A185" s="200" t="s">
        <v>4075</v>
      </c>
      <c r="B185" s="181" t="s">
        <v>2199</v>
      </c>
      <c r="C185" s="51" t="s">
        <v>2107</v>
      </c>
      <c r="D185" s="51" t="s">
        <v>2200</v>
      </c>
      <c r="E185" s="61" t="s">
        <v>4728</v>
      </c>
      <c r="F185" s="46">
        <f>F186+F187+F188</f>
        <v>15.141</v>
      </c>
      <c r="G185" s="55" t="s">
        <v>2108</v>
      </c>
      <c r="H185" s="46">
        <f>H186+H187+H188</f>
        <v>15.141</v>
      </c>
      <c r="I185" s="77"/>
      <c r="J185" s="77"/>
      <c r="K185" s="197" t="s">
        <v>3492</v>
      </c>
      <c r="L185" s="16"/>
      <c r="M185" s="16"/>
      <c r="N185" s="16"/>
      <c r="O185" s="16"/>
      <c r="P185" s="12"/>
      <c r="Q185" s="9"/>
      <c r="R185" s="9"/>
      <c r="S185" s="16"/>
      <c r="T185" s="16"/>
      <c r="U185" s="16"/>
      <c r="V185" s="16"/>
      <c r="W185" s="16"/>
      <c r="X185" s="12"/>
      <c r="Y185" s="9"/>
      <c r="Z185" s="9"/>
      <c r="AA185" s="16"/>
      <c r="AB185" s="16"/>
      <c r="AC185" s="16"/>
      <c r="AD185" s="16"/>
      <c r="AE185" s="16"/>
      <c r="AF185" s="12"/>
      <c r="AG185" s="9"/>
      <c r="AH185" s="9"/>
      <c r="AI185" s="16"/>
      <c r="AJ185" s="16"/>
      <c r="AK185" s="16"/>
      <c r="AL185" s="16"/>
      <c r="AM185" s="16"/>
      <c r="AN185" s="12"/>
      <c r="AO185" s="9"/>
      <c r="AP185" s="9"/>
      <c r="AQ185" s="16"/>
      <c r="AR185" s="16"/>
      <c r="AS185" s="16"/>
      <c r="AT185" s="16"/>
      <c r="AU185" s="16"/>
      <c r="AV185" s="12"/>
      <c r="AW185" s="9"/>
      <c r="AX185" s="9"/>
      <c r="AY185" s="16"/>
      <c r="AZ185" s="16"/>
      <c r="BA185" s="16"/>
      <c r="BB185" s="16"/>
      <c r="BC185" s="16"/>
      <c r="BD185" s="12"/>
      <c r="BE185" s="9"/>
      <c r="BF185" s="9"/>
      <c r="BG185" s="16"/>
      <c r="BH185" s="16"/>
      <c r="BI185" s="16"/>
      <c r="BJ185" s="16"/>
      <c r="BK185" s="16"/>
      <c r="BL185" s="12"/>
      <c r="BM185" s="9"/>
      <c r="BN185" s="9"/>
      <c r="BO185" s="16"/>
      <c r="BP185" s="16"/>
      <c r="BQ185" s="16"/>
      <c r="BR185" s="16"/>
      <c r="BS185" s="16"/>
      <c r="BT185" s="12"/>
      <c r="BU185" s="9"/>
      <c r="BV185" s="9"/>
      <c r="BW185" s="16"/>
      <c r="BX185" s="16"/>
      <c r="BY185" s="16"/>
      <c r="BZ185" s="16"/>
      <c r="CA185" s="16"/>
      <c r="CB185" s="12"/>
      <c r="CC185" s="9"/>
      <c r="CD185" s="9"/>
      <c r="CE185" s="16"/>
      <c r="CF185" s="16"/>
      <c r="CG185" s="16"/>
      <c r="CH185" s="16"/>
      <c r="CI185" s="16"/>
      <c r="CJ185" s="12"/>
      <c r="CK185" s="9"/>
      <c r="CL185" s="9"/>
      <c r="CM185" s="16"/>
      <c r="CN185" s="16"/>
      <c r="CO185" s="16"/>
      <c r="CP185" s="16"/>
      <c r="CQ185" s="16"/>
      <c r="CR185" s="12"/>
      <c r="CS185" s="9"/>
      <c r="CT185" s="9"/>
      <c r="CU185" s="16"/>
      <c r="CV185" s="16"/>
      <c r="CW185" s="16"/>
      <c r="CX185" s="16"/>
      <c r="CY185" s="16"/>
      <c r="CZ185" s="12"/>
      <c r="DA185" s="9"/>
      <c r="DB185" s="9"/>
      <c r="DC185" s="16"/>
      <c r="DD185" s="16"/>
      <c r="DE185" s="16"/>
      <c r="DF185" s="16"/>
      <c r="DG185" s="16"/>
      <c r="DH185" s="12"/>
      <c r="DI185" s="9"/>
      <c r="DJ185" s="9"/>
      <c r="DK185" s="16"/>
      <c r="DL185" s="16"/>
      <c r="DM185" s="16"/>
      <c r="DN185" s="16"/>
      <c r="DO185" s="16"/>
      <c r="DP185" s="12"/>
      <c r="DQ185" s="9"/>
      <c r="DR185" s="9"/>
      <c r="DS185" s="16"/>
      <c r="DT185" s="16"/>
      <c r="DU185" s="16"/>
      <c r="DV185" s="16"/>
      <c r="DW185" s="16"/>
      <c r="DX185" s="12"/>
      <c r="DY185" s="9"/>
      <c r="DZ185" s="9"/>
      <c r="EA185" s="16"/>
      <c r="EB185" s="16"/>
      <c r="EC185" s="16"/>
      <c r="ED185" s="16"/>
      <c r="EE185" s="16"/>
      <c r="EF185" s="12"/>
      <c r="EG185" s="9"/>
      <c r="EH185" s="9"/>
      <c r="EI185" s="16"/>
      <c r="EJ185" s="16"/>
      <c r="EK185" s="16"/>
      <c r="EL185" s="16"/>
      <c r="EM185" s="16"/>
      <c r="EN185" s="12"/>
      <c r="EO185" s="9"/>
      <c r="EP185" s="9"/>
      <c r="EQ185" s="16"/>
      <c r="ER185" s="16"/>
      <c r="ES185" s="16"/>
      <c r="ET185" s="16"/>
      <c r="EU185" s="16"/>
      <c r="EV185" s="12"/>
      <c r="EW185" s="9"/>
      <c r="EX185" s="9"/>
      <c r="EY185" s="16"/>
      <c r="EZ185" s="16"/>
      <c r="FA185" s="16"/>
      <c r="FB185" s="16"/>
      <c r="FC185" s="16"/>
      <c r="FD185" s="12"/>
      <c r="FE185" s="9"/>
      <c r="FF185" s="9"/>
      <c r="FG185" s="16"/>
      <c r="FH185" s="16"/>
      <c r="FI185" s="16"/>
      <c r="FJ185" s="16"/>
      <c r="FK185" s="16"/>
      <c r="FL185" s="12"/>
      <c r="FM185" s="9"/>
      <c r="FN185" s="9"/>
      <c r="FO185" s="16"/>
      <c r="FP185" s="16"/>
      <c r="FQ185" s="16"/>
      <c r="FR185" s="16"/>
      <c r="FS185" s="16"/>
      <c r="FT185" s="12"/>
      <c r="FU185" s="9"/>
      <c r="FV185" s="9"/>
      <c r="FW185" s="16"/>
      <c r="FX185" s="16"/>
      <c r="FY185" s="16"/>
      <c r="FZ185" s="16"/>
      <c r="GA185" s="16"/>
      <c r="GB185" s="12"/>
      <c r="GC185" s="9"/>
      <c r="GD185" s="9"/>
      <c r="GE185" s="16"/>
      <c r="GF185" s="16"/>
      <c r="GG185" s="16"/>
      <c r="GH185" s="16"/>
      <c r="GI185" s="16"/>
      <c r="GJ185" s="12"/>
      <c r="GK185" s="9"/>
      <c r="GL185" s="9"/>
      <c r="GM185" s="16"/>
      <c r="GN185" s="16"/>
      <c r="GO185" s="16"/>
      <c r="GP185" s="16"/>
      <c r="GQ185" s="16"/>
      <c r="GR185" s="12"/>
      <c r="GS185" s="9"/>
      <c r="GT185" s="9"/>
      <c r="GU185" s="16"/>
      <c r="GV185" s="16"/>
      <c r="GW185" s="16"/>
      <c r="GX185" s="16"/>
      <c r="GY185" s="16"/>
      <c r="GZ185" s="12"/>
      <c r="HA185" s="9"/>
      <c r="HB185" s="9"/>
      <c r="HC185" s="16"/>
      <c r="HD185" s="16"/>
      <c r="HE185" s="16"/>
      <c r="HF185" s="16"/>
      <c r="HG185" s="16"/>
      <c r="HH185" s="12"/>
      <c r="HI185" s="9"/>
      <c r="HJ185" s="9"/>
      <c r="HK185" s="16"/>
      <c r="HL185" s="16"/>
      <c r="HM185" s="16"/>
      <c r="HN185" s="16"/>
      <c r="HO185" s="16"/>
      <c r="HP185" s="12"/>
      <c r="HQ185" s="9"/>
      <c r="HR185" s="9"/>
      <c r="HS185" s="16"/>
      <c r="HT185" s="16"/>
      <c r="HU185" s="16"/>
      <c r="HV185" s="16"/>
      <c r="HW185" s="16"/>
      <c r="HX185" s="12"/>
      <c r="HY185" s="9"/>
      <c r="HZ185" s="9"/>
      <c r="IA185" s="16"/>
      <c r="IB185" s="16"/>
      <c r="IC185" s="16"/>
      <c r="ID185" s="16"/>
      <c r="IE185" s="16"/>
      <c r="IF185" s="12"/>
      <c r="IG185" s="9"/>
      <c r="IH185" s="9"/>
      <c r="II185" s="16"/>
      <c r="IJ185" s="16"/>
      <c r="IK185" s="16"/>
      <c r="IL185" s="16"/>
      <c r="IM185" s="16"/>
      <c r="IN185" s="12"/>
      <c r="IO185" s="9"/>
      <c r="IP185" s="9"/>
      <c r="IQ185" s="16"/>
      <c r="IR185" s="16"/>
      <c r="IS185" s="16"/>
      <c r="IT185" s="16"/>
      <c r="IU185" s="16"/>
      <c r="IV185" s="12"/>
    </row>
    <row r="186" spans="1:256" s="39" customFormat="1" ht="12.75">
      <c r="A186" s="200"/>
      <c r="B186" s="181"/>
      <c r="C186" s="85" t="s">
        <v>1361</v>
      </c>
      <c r="D186" s="85" t="s">
        <v>2201</v>
      </c>
      <c r="E186" s="60" t="s">
        <v>2202</v>
      </c>
      <c r="F186" s="77">
        <v>12.343</v>
      </c>
      <c r="G186" s="78" t="s">
        <v>2108</v>
      </c>
      <c r="H186" s="77">
        <v>12.343</v>
      </c>
      <c r="I186" s="77"/>
      <c r="J186" s="77"/>
      <c r="K186" s="197"/>
      <c r="L186" s="16"/>
      <c r="M186" s="16"/>
      <c r="N186" s="16"/>
      <c r="O186" s="16"/>
      <c r="P186" s="12"/>
      <c r="Q186" s="9"/>
      <c r="R186" s="9"/>
      <c r="S186" s="16"/>
      <c r="T186" s="16"/>
      <c r="U186" s="16"/>
      <c r="V186" s="16"/>
      <c r="W186" s="16"/>
      <c r="X186" s="12"/>
      <c r="Y186" s="9"/>
      <c r="Z186" s="9"/>
      <c r="AA186" s="16"/>
      <c r="AB186" s="16"/>
      <c r="AC186" s="16"/>
      <c r="AD186" s="16"/>
      <c r="AE186" s="16"/>
      <c r="AF186" s="12"/>
      <c r="AG186" s="9"/>
      <c r="AH186" s="9"/>
      <c r="AI186" s="16"/>
      <c r="AJ186" s="16"/>
      <c r="AK186" s="16"/>
      <c r="AL186" s="16"/>
      <c r="AM186" s="16"/>
      <c r="AN186" s="12"/>
      <c r="AO186" s="9"/>
      <c r="AP186" s="9"/>
      <c r="AQ186" s="16"/>
      <c r="AR186" s="16"/>
      <c r="AS186" s="16"/>
      <c r="AT186" s="16"/>
      <c r="AU186" s="16"/>
      <c r="AV186" s="12"/>
      <c r="AW186" s="9"/>
      <c r="AX186" s="9"/>
      <c r="AY186" s="16"/>
      <c r="AZ186" s="16"/>
      <c r="BA186" s="16"/>
      <c r="BB186" s="16"/>
      <c r="BC186" s="16"/>
      <c r="BD186" s="12"/>
      <c r="BE186" s="9"/>
      <c r="BF186" s="9"/>
      <c r="BG186" s="16"/>
      <c r="BH186" s="16"/>
      <c r="BI186" s="16"/>
      <c r="BJ186" s="16"/>
      <c r="BK186" s="16"/>
      <c r="BL186" s="12"/>
      <c r="BM186" s="9"/>
      <c r="BN186" s="9"/>
      <c r="BO186" s="16"/>
      <c r="BP186" s="16"/>
      <c r="BQ186" s="16"/>
      <c r="BR186" s="16"/>
      <c r="BS186" s="16"/>
      <c r="BT186" s="12"/>
      <c r="BU186" s="9"/>
      <c r="BV186" s="9"/>
      <c r="BW186" s="16"/>
      <c r="BX186" s="16"/>
      <c r="BY186" s="16"/>
      <c r="BZ186" s="16"/>
      <c r="CA186" s="16"/>
      <c r="CB186" s="12"/>
      <c r="CC186" s="9"/>
      <c r="CD186" s="9"/>
      <c r="CE186" s="16"/>
      <c r="CF186" s="16"/>
      <c r="CG186" s="16"/>
      <c r="CH186" s="16"/>
      <c r="CI186" s="16"/>
      <c r="CJ186" s="12"/>
      <c r="CK186" s="9"/>
      <c r="CL186" s="9"/>
      <c r="CM186" s="16"/>
      <c r="CN186" s="16"/>
      <c r="CO186" s="16"/>
      <c r="CP186" s="16"/>
      <c r="CQ186" s="16"/>
      <c r="CR186" s="12"/>
      <c r="CS186" s="9"/>
      <c r="CT186" s="9"/>
      <c r="CU186" s="16"/>
      <c r="CV186" s="16"/>
      <c r="CW186" s="16"/>
      <c r="CX186" s="16"/>
      <c r="CY186" s="16"/>
      <c r="CZ186" s="12"/>
      <c r="DA186" s="9"/>
      <c r="DB186" s="9"/>
      <c r="DC186" s="16"/>
      <c r="DD186" s="16"/>
      <c r="DE186" s="16"/>
      <c r="DF186" s="16"/>
      <c r="DG186" s="16"/>
      <c r="DH186" s="12"/>
      <c r="DI186" s="9"/>
      <c r="DJ186" s="9"/>
      <c r="DK186" s="16"/>
      <c r="DL186" s="16"/>
      <c r="DM186" s="16"/>
      <c r="DN186" s="16"/>
      <c r="DO186" s="16"/>
      <c r="DP186" s="12"/>
      <c r="DQ186" s="9"/>
      <c r="DR186" s="9"/>
      <c r="DS186" s="16"/>
      <c r="DT186" s="16"/>
      <c r="DU186" s="16"/>
      <c r="DV186" s="16"/>
      <c r="DW186" s="16"/>
      <c r="DX186" s="12"/>
      <c r="DY186" s="9"/>
      <c r="DZ186" s="9"/>
      <c r="EA186" s="16"/>
      <c r="EB186" s="16"/>
      <c r="EC186" s="16"/>
      <c r="ED186" s="16"/>
      <c r="EE186" s="16"/>
      <c r="EF186" s="12"/>
      <c r="EG186" s="9"/>
      <c r="EH186" s="9"/>
      <c r="EI186" s="16"/>
      <c r="EJ186" s="16"/>
      <c r="EK186" s="16"/>
      <c r="EL186" s="16"/>
      <c r="EM186" s="16"/>
      <c r="EN186" s="12"/>
      <c r="EO186" s="9"/>
      <c r="EP186" s="9"/>
      <c r="EQ186" s="16"/>
      <c r="ER186" s="16"/>
      <c r="ES186" s="16"/>
      <c r="ET186" s="16"/>
      <c r="EU186" s="16"/>
      <c r="EV186" s="12"/>
      <c r="EW186" s="9"/>
      <c r="EX186" s="9"/>
      <c r="EY186" s="16"/>
      <c r="EZ186" s="16"/>
      <c r="FA186" s="16"/>
      <c r="FB186" s="16"/>
      <c r="FC186" s="16"/>
      <c r="FD186" s="12"/>
      <c r="FE186" s="9"/>
      <c r="FF186" s="9"/>
      <c r="FG186" s="16"/>
      <c r="FH186" s="16"/>
      <c r="FI186" s="16"/>
      <c r="FJ186" s="16"/>
      <c r="FK186" s="16"/>
      <c r="FL186" s="12"/>
      <c r="FM186" s="9"/>
      <c r="FN186" s="9"/>
      <c r="FO186" s="16"/>
      <c r="FP186" s="16"/>
      <c r="FQ186" s="16"/>
      <c r="FR186" s="16"/>
      <c r="FS186" s="16"/>
      <c r="FT186" s="12"/>
      <c r="FU186" s="9"/>
      <c r="FV186" s="9"/>
      <c r="FW186" s="16"/>
      <c r="FX186" s="16"/>
      <c r="FY186" s="16"/>
      <c r="FZ186" s="16"/>
      <c r="GA186" s="16"/>
      <c r="GB186" s="12"/>
      <c r="GC186" s="9"/>
      <c r="GD186" s="9"/>
      <c r="GE186" s="16"/>
      <c r="GF186" s="16"/>
      <c r="GG186" s="16"/>
      <c r="GH186" s="16"/>
      <c r="GI186" s="16"/>
      <c r="GJ186" s="12"/>
      <c r="GK186" s="9"/>
      <c r="GL186" s="9"/>
      <c r="GM186" s="16"/>
      <c r="GN186" s="16"/>
      <c r="GO186" s="16"/>
      <c r="GP186" s="16"/>
      <c r="GQ186" s="16"/>
      <c r="GR186" s="12"/>
      <c r="GS186" s="9"/>
      <c r="GT186" s="9"/>
      <c r="GU186" s="16"/>
      <c r="GV186" s="16"/>
      <c r="GW186" s="16"/>
      <c r="GX186" s="16"/>
      <c r="GY186" s="16"/>
      <c r="GZ186" s="12"/>
      <c r="HA186" s="9"/>
      <c r="HB186" s="9"/>
      <c r="HC186" s="16"/>
      <c r="HD186" s="16"/>
      <c r="HE186" s="16"/>
      <c r="HF186" s="16"/>
      <c r="HG186" s="16"/>
      <c r="HH186" s="12"/>
      <c r="HI186" s="9"/>
      <c r="HJ186" s="9"/>
      <c r="HK186" s="16"/>
      <c r="HL186" s="16"/>
      <c r="HM186" s="16"/>
      <c r="HN186" s="16"/>
      <c r="HO186" s="16"/>
      <c r="HP186" s="12"/>
      <c r="HQ186" s="9"/>
      <c r="HR186" s="9"/>
      <c r="HS186" s="16"/>
      <c r="HT186" s="16"/>
      <c r="HU186" s="16"/>
      <c r="HV186" s="16"/>
      <c r="HW186" s="16"/>
      <c r="HX186" s="12"/>
      <c r="HY186" s="9"/>
      <c r="HZ186" s="9"/>
      <c r="IA186" s="16"/>
      <c r="IB186" s="16"/>
      <c r="IC186" s="16"/>
      <c r="ID186" s="16"/>
      <c r="IE186" s="16"/>
      <c r="IF186" s="12"/>
      <c r="IG186" s="9"/>
      <c r="IH186" s="9"/>
      <c r="II186" s="16"/>
      <c r="IJ186" s="16"/>
      <c r="IK186" s="16"/>
      <c r="IL186" s="16"/>
      <c r="IM186" s="16"/>
      <c r="IN186" s="12"/>
      <c r="IO186" s="9"/>
      <c r="IP186" s="9"/>
      <c r="IQ186" s="16"/>
      <c r="IR186" s="16"/>
      <c r="IS186" s="16"/>
      <c r="IT186" s="16"/>
      <c r="IU186" s="16"/>
      <c r="IV186" s="12"/>
    </row>
    <row r="187" spans="1:256" s="39" customFormat="1" ht="22.5">
      <c r="A187" s="200"/>
      <c r="B187" s="181"/>
      <c r="C187" s="85" t="s">
        <v>2203</v>
      </c>
      <c r="D187" s="85" t="s">
        <v>2200</v>
      </c>
      <c r="E187" s="60" t="s">
        <v>2204</v>
      </c>
      <c r="F187" s="77">
        <v>1.443</v>
      </c>
      <c r="G187" s="78" t="s">
        <v>2108</v>
      </c>
      <c r="H187" s="77">
        <v>1.443</v>
      </c>
      <c r="I187" s="77"/>
      <c r="J187" s="77"/>
      <c r="K187" s="197"/>
      <c r="L187" s="16"/>
      <c r="M187" s="16"/>
      <c r="N187" s="16"/>
      <c r="O187" s="16"/>
      <c r="P187" s="12"/>
      <c r="Q187" s="9"/>
      <c r="R187" s="9"/>
      <c r="S187" s="16"/>
      <c r="T187" s="16"/>
      <c r="U187" s="16"/>
      <c r="V187" s="16"/>
      <c r="W187" s="16"/>
      <c r="X187" s="12"/>
      <c r="Y187" s="9"/>
      <c r="Z187" s="9"/>
      <c r="AA187" s="16"/>
      <c r="AB187" s="16"/>
      <c r="AC187" s="16"/>
      <c r="AD187" s="16"/>
      <c r="AE187" s="16"/>
      <c r="AF187" s="12"/>
      <c r="AG187" s="9"/>
      <c r="AH187" s="9"/>
      <c r="AI187" s="16"/>
      <c r="AJ187" s="16"/>
      <c r="AK187" s="16"/>
      <c r="AL187" s="16"/>
      <c r="AM187" s="16"/>
      <c r="AN187" s="12"/>
      <c r="AO187" s="9"/>
      <c r="AP187" s="9"/>
      <c r="AQ187" s="16"/>
      <c r="AR187" s="16"/>
      <c r="AS187" s="16"/>
      <c r="AT187" s="16"/>
      <c r="AU187" s="16"/>
      <c r="AV187" s="12"/>
      <c r="AW187" s="9"/>
      <c r="AX187" s="9"/>
      <c r="AY187" s="16"/>
      <c r="AZ187" s="16"/>
      <c r="BA187" s="16"/>
      <c r="BB187" s="16"/>
      <c r="BC187" s="16"/>
      <c r="BD187" s="12"/>
      <c r="BE187" s="9"/>
      <c r="BF187" s="9"/>
      <c r="BG187" s="16"/>
      <c r="BH187" s="16"/>
      <c r="BI187" s="16"/>
      <c r="BJ187" s="16"/>
      <c r="BK187" s="16"/>
      <c r="BL187" s="12"/>
      <c r="BM187" s="9"/>
      <c r="BN187" s="9"/>
      <c r="BO187" s="16"/>
      <c r="BP187" s="16"/>
      <c r="BQ187" s="16"/>
      <c r="BR187" s="16"/>
      <c r="BS187" s="16"/>
      <c r="BT187" s="12"/>
      <c r="BU187" s="9"/>
      <c r="BV187" s="9"/>
      <c r="BW187" s="16"/>
      <c r="BX187" s="16"/>
      <c r="BY187" s="16"/>
      <c r="BZ187" s="16"/>
      <c r="CA187" s="16"/>
      <c r="CB187" s="12"/>
      <c r="CC187" s="9"/>
      <c r="CD187" s="9"/>
      <c r="CE187" s="16"/>
      <c r="CF187" s="16"/>
      <c r="CG187" s="16"/>
      <c r="CH187" s="16"/>
      <c r="CI187" s="16"/>
      <c r="CJ187" s="12"/>
      <c r="CK187" s="9"/>
      <c r="CL187" s="9"/>
      <c r="CM187" s="16"/>
      <c r="CN187" s="16"/>
      <c r="CO187" s="16"/>
      <c r="CP187" s="16"/>
      <c r="CQ187" s="16"/>
      <c r="CR187" s="12"/>
      <c r="CS187" s="9"/>
      <c r="CT187" s="9"/>
      <c r="CU187" s="16"/>
      <c r="CV187" s="16"/>
      <c r="CW187" s="16"/>
      <c r="CX187" s="16"/>
      <c r="CY187" s="16"/>
      <c r="CZ187" s="12"/>
      <c r="DA187" s="9"/>
      <c r="DB187" s="9"/>
      <c r="DC187" s="16"/>
      <c r="DD187" s="16"/>
      <c r="DE187" s="16"/>
      <c r="DF187" s="16"/>
      <c r="DG187" s="16"/>
      <c r="DH187" s="12"/>
      <c r="DI187" s="9"/>
      <c r="DJ187" s="9"/>
      <c r="DK187" s="16"/>
      <c r="DL187" s="16"/>
      <c r="DM187" s="16"/>
      <c r="DN187" s="16"/>
      <c r="DO187" s="16"/>
      <c r="DP187" s="12"/>
      <c r="DQ187" s="9"/>
      <c r="DR187" s="9"/>
      <c r="DS187" s="16"/>
      <c r="DT187" s="16"/>
      <c r="DU187" s="16"/>
      <c r="DV187" s="16"/>
      <c r="DW187" s="16"/>
      <c r="DX187" s="12"/>
      <c r="DY187" s="9"/>
      <c r="DZ187" s="9"/>
      <c r="EA187" s="16"/>
      <c r="EB187" s="16"/>
      <c r="EC187" s="16"/>
      <c r="ED187" s="16"/>
      <c r="EE187" s="16"/>
      <c r="EF187" s="12"/>
      <c r="EG187" s="9"/>
      <c r="EH187" s="9"/>
      <c r="EI187" s="16"/>
      <c r="EJ187" s="16"/>
      <c r="EK187" s="16"/>
      <c r="EL187" s="16"/>
      <c r="EM187" s="16"/>
      <c r="EN187" s="12"/>
      <c r="EO187" s="9"/>
      <c r="EP187" s="9"/>
      <c r="EQ187" s="16"/>
      <c r="ER187" s="16"/>
      <c r="ES187" s="16"/>
      <c r="ET187" s="16"/>
      <c r="EU187" s="16"/>
      <c r="EV187" s="12"/>
      <c r="EW187" s="9"/>
      <c r="EX187" s="9"/>
      <c r="EY187" s="16"/>
      <c r="EZ187" s="16"/>
      <c r="FA187" s="16"/>
      <c r="FB187" s="16"/>
      <c r="FC187" s="16"/>
      <c r="FD187" s="12"/>
      <c r="FE187" s="9"/>
      <c r="FF187" s="9"/>
      <c r="FG187" s="16"/>
      <c r="FH187" s="16"/>
      <c r="FI187" s="16"/>
      <c r="FJ187" s="16"/>
      <c r="FK187" s="16"/>
      <c r="FL187" s="12"/>
      <c r="FM187" s="9"/>
      <c r="FN187" s="9"/>
      <c r="FO187" s="16"/>
      <c r="FP187" s="16"/>
      <c r="FQ187" s="16"/>
      <c r="FR187" s="16"/>
      <c r="FS187" s="16"/>
      <c r="FT187" s="12"/>
      <c r="FU187" s="9"/>
      <c r="FV187" s="9"/>
      <c r="FW187" s="16"/>
      <c r="FX187" s="16"/>
      <c r="FY187" s="16"/>
      <c r="FZ187" s="16"/>
      <c r="GA187" s="16"/>
      <c r="GB187" s="12"/>
      <c r="GC187" s="9"/>
      <c r="GD187" s="9"/>
      <c r="GE187" s="16"/>
      <c r="GF187" s="16"/>
      <c r="GG187" s="16"/>
      <c r="GH187" s="16"/>
      <c r="GI187" s="16"/>
      <c r="GJ187" s="12"/>
      <c r="GK187" s="9"/>
      <c r="GL187" s="9"/>
      <c r="GM187" s="16"/>
      <c r="GN187" s="16"/>
      <c r="GO187" s="16"/>
      <c r="GP187" s="16"/>
      <c r="GQ187" s="16"/>
      <c r="GR187" s="12"/>
      <c r="GS187" s="9"/>
      <c r="GT187" s="9"/>
      <c r="GU187" s="16"/>
      <c r="GV187" s="16"/>
      <c r="GW187" s="16"/>
      <c r="GX187" s="16"/>
      <c r="GY187" s="16"/>
      <c r="GZ187" s="12"/>
      <c r="HA187" s="9"/>
      <c r="HB187" s="9"/>
      <c r="HC187" s="16"/>
      <c r="HD187" s="16"/>
      <c r="HE187" s="16"/>
      <c r="HF187" s="16"/>
      <c r="HG187" s="16"/>
      <c r="HH187" s="12"/>
      <c r="HI187" s="9"/>
      <c r="HJ187" s="9"/>
      <c r="HK187" s="16"/>
      <c r="HL187" s="16"/>
      <c r="HM187" s="16"/>
      <c r="HN187" s="16"/>
      <c r="HO187" s="16"/>
      <c r="HP187" s="12"/>
      <c r="HQ187" s="9"/>
      <c r="HR187" s="9"/>
      <c r="HS187" s="16"/>
      <c r="HT187" s="16"/>
      <c r="HU187" s="16"/>
      <c r="HV187" s="16"/>
      <c r="HW187" s="16"/>
      <c r="HX187" s="12"/>
      <c r="HY187" s="9"/>
      <c r="HZ187" s="9"/>
      <c r="IA187" s="16"/>
      <c r="IB187" s="16"/>
      <c r="IC187" s="16"/>
      <c r="ID187" s="16"/>
      <c r="IE187" s="16"/>
      <c r="IF187" s="12"/>
      <c r="IG187" s="9"/>
      <c r="IH187" s="9"/>
      <c r="II187" s="16"/>
      <c r="IJ187" s="16"/>
      <c r="IK187" s="16"/>
      <c r="IL187" s="16"/>
      <c r="IM187" s="16"/>
      <c r="IN187" s="12"/>
      <c r="IO187" s="9"/>
      <c r="IP187" s="9"/>
      <c r="IQ187" s="16"/>
      <c r="IR187" s="16"/>
      <c r="IS187" s="16"/>
      <c r="IT187" s="16"/>
      <c r="IU187" s="16"/>
      <c r="IV187" s="12"/>
    </row>
    <row r="188" spans="1:256" s="39" customFormat="1" ht="45">
      <c r="A188" s="200"/>
      <c r="B188" s="181"/>
      <c r="C188" s="85" t="s">
        <v>2205</v>
      </c>
      <c r="D188" s="60" t="s">
        <v>2206</v>
      </c>
      <c r="E188" s="60" t="s">
        <v>4728</v>
      </c>
      <c r="F188" s="77">
        <v>1.355</v>
      </c>
      <c r="G188" s="78" t="s">
        <v>2108</v>
      </c>
      <c r="H188" s="77">
        <v>1.355</v>
      </c>
      <c r="I188" s="77"/>
      <c r="J188" s="77"/>
      <c r="K188" s="197"/>
      <c r="L188" s="16"/>
      <c r="M188" s="16"/>
      <c r="N188" s="16"/>
      <c r="O188" s="16"/>
      <c r="P188" s="12"/>
      <c r="Q188" s="9"/>
      <c r="R188" s="9"/>
      <c r="S188" s="16"/>
      <c r="T188" s="16"/>
      <c r="U188" s="16"/>
      <c r="V188" s="16"/>
      <c r="W188" s="16"/>
      <c r="X188" s="12"/>
      <c r="Y188" s="9"/>
      <c r="Z188" s="9"/>
      <c r="AA188" s="16"/>
      <c r="AB188" s="16"/>
      <c r="AC188" s="16"/>
      <c r="AD188" s="16"/>
      <c r="AE188" s="16"/>
      <c r="AF188" s="12"/>
      <c r="AG188" s="9"/>
      <c r="AH188" s="9"/>
      <c r="AI188" s="16"/>
      <c r="AJ188" s="16"/>
      <c r="AK188" s="16"/>
      <c r="AL188" s="16"/>
      <c r="AM188" s="16"/>
      <c r="AN188" s="12"/>
      <c r="AO188" s="9"/>
      <c r="AP188" s="9"/>
      <c r="AQ188" s="16"/>
      <c r="AR188" s="16"/>
      <c r="AS188" s="16"/>
      <c r="AT188" s="16"/>
      <c r="AU188" s="16"/>
      <c r="AV188" s="12"/>
      <c r="AW188" s="9"/>
      <c r="AX188" s="9"/>
      <c r="AY188" s="16"/>
      <c r="AZ188" s="16"/>
      <c r="BA188" s="16"/>
      <c r="BB188" s="16"/>
      <c r="BC188" s="16"/>
      <c r="BD188" s="12"/>
      <c r="BE188" s="9"/>
      <c r="BF188" s="9"/>
      <c r="BG188" s="16"/>
      <c r="BH188" s="16"/>
      <c r="BI188" s="16"/>
      <c r="BJ188" s="16"/>
      <c r="BK188" s="16"/>
      <c r="BL188" s="12"/>
      <c r="BM188" s="9"/>
      <c r="BN188" s="9"/>
      <c r="BO188" s="16"/>
      <c r="BP188" s="16"/>
      <c r="BQ188" s="16"/>
      <c r="BR188" s="16"/>
      <c r="BS188" s="16"/>
      <c r="BT188" s="12"/>
      <c r="BU188" s="9"/>
      <c r="BV188" s="9"/>
      <c r="BW188" s="16"/>
      <c r="BX188" s="16"/>
      <c r="BY188" s="16"/>
      <c r="BZ188" s="16"/>
      <c r="CA188" s="16"/>
      <c r="CB188" s="12"/>
      <c r="CC188" s="9"/>
      <c r="CD188" s="9"/>
      <c r="CE188" s="16"/>
      <c r="CF188" s="16"/>
      <c r="CG188" s="16"/>
      <c r="CH188" s="16"/>
      <c r="CI188" s="16"/>
      <c r="CJ188" s="12"/>
      <c r="CK188" s="9"/>
      <c r="CL188" s="9"/>
      <c r="CM188" s="16"/>
      <c r="CN188" s="16"/>
      <c r="CO188" s="16"/>
      <c r="CP188" s="16"/>
      <c r="CQ188" s="16"/>
      <c r="CR188" s="12"/>
      <c r="CS188" s="9"/>
      <c r="CT188" s="9"/>
      <c r="CU188" s="16"/>
      <c r="CV188" s="16"/>
      <c r="CW188" s="16"/>
      <c r="CX188" s="16"/>
      <c r="CY188" s="16"/>
      <c r="CZ188" s="12"/>
      <c r="DA188" s="9"/>
      <c r="DB188" s="9"/>
      <c r="DC188" s="16"/>
      <c r="DD188" s="16"/>
      <c r="DE188" s="16"/>
      <c r="DF188" s="16"/>
      <c r="DG188" s="16"/>
      <c r="DH188" s="12"/>
      <c r="DI188" s="9"/>
      <c r="DJ188" s="9"/>
      <c r="DK188" s="16"/>
      <c r="DL188" s="16"/>
      <c r="DM188" s="16"/>
      <c r="DN188" s="16"/>
      <c r="DO188" s="16"/>
      <c r="DP188" s="12"/>
      <c r="DQ188" s="9"/>
      <c r="DR188" s="9"/>
      <c r="DS188" s="16"/>
      <c r="DT188" s="16"/>
      <c r="DU188" s="16"/>
      <c r="DV188" s="16"/>
      <c r="DW188" s="16"/>
      <c r="DX188" s="12"/>
      <c r="DY188" s="9"/>
      <c r="DZ188" s="9"/>
      <c r="EA188" s="16"/>
      <c r="EB188" s="16"/>
      <c r="EC188" s="16"/>
      <c r="ED188" s="16"/>
      <c r="EE188" s="16"/>
      <c r="EF188" s="12"/>
      <c r="EG188" s="9"/>
      <c r="EH188" s="9"/>
      <c r="EI188" s="16"/>
      <c r="EJ188" s="16"/>
      <c r="EK188" s="16"/>
      <c r="EL188" s="16"/>
      <c r="EM188" s="16"/>
      <c r="EN188" s="12"/>
      <c r="EO188" s="9"/>
      <c r="EP188" s="9"/>
      <c r="EQ188" s="16"/>
      <c r="ER188" s="16"/>
      <c r="ES188" s="16"/>
      <c r="ET188" s="16"/>
      <c r="EU188" s="16"/>
      <c r="EV188" s="12"/>
      <c r="EW188" s="9"/>
      <c r="EX188" s="9"/>
      <c r="EY188" s="16"/>
      <c r="EZ188" s="16"/>
      <c r="FA188" s="16"/>
      <c r="FB188" s="16"/>
      <c r="FC188" s="16"/>
      <c r="FD188" s="12"/>
      <c r="FE188" s="9"/>
      <c r="FF188" s="9"/>
      <c r="FG188" s="16"/>
      <c r="FH188" s="16"/>
      <c r="FI188" s="16"/>
      <c r="FJ188" s="16"/>
      <c r="FK188" s="16"/>
      <c r="FL188" s="12"/>
      <c r="FM188" s="9"/>
      <c r="FN188" s="9"/>
      <c r="FO188" s="16"/>
      <c r="FP188" s="16"/>
      <c r="FQ188" s="16"/>
      <c r="FR188" s="16"/>
      <c r="FS188" s="16"/>
      <c r="FT188" s="12"/>
      <c r="FU188" s="9"/>
      <c r="FV188" s="9"/>
      <c r="FW188" s="16"/>
      <c r="FX188" s="16"/>
      <c r="FY188" s="16"/>
      <c r="FZ188" s="16"/>
      <c r="GA188" s="16"/>
      <c r="GB188" s="12"/>
      <c r="GC188" s="9"/>
      <c r="GD188" s="9"/>
      <c r="GE188" s="16"/>
      <c r="GF188" s="16"/>
      <c r="GG188" s="16"/>
      <c r="GH188" s="16"/>
      <c r="GI188" s="16"/>
      <c r="GJ188" s="12"/>
      <c r="GK188" s="9"/>
      <c r="GL188" s="9"/>
      <c r="GM188" s="16"/>
      <c r="GN188" s="16"/>
      <c r="GO188" s="16"/>
      <c r="GP188" s="16"/>
      <c r="GQ188" s="16"/>
      <c r="GR188" s="12"/>
      <c r="GS188" s="9"/>
      <c r="GT188" s="9"/>
      <c r="GU188" s="16"/>
      <c r="GV188" s="16"/>
      <c r="GW188" s="16"/>
      <c r="GX188" s="16"/>
      <c r="GY188" s="16"/>
      <c r="GZ188" s="12"/>
      <c r="HA188" s="9"/>
      <c r="HB188" s="9"/>
      <c r="HC188" s="16"/>
      <c r="HD188" s="16"/>
      <c r="HE188" s="16"/>
      <c r="HF188" s="16"/>
      <c r="HG188" s="16"/>
      <c r="HH188" s="12"/>
      <c r="HI188" s="9"/>
      <c r="HJ188" s="9"/>
      <c r="HK188" s="16"/>
      <c r="HL188" s="16"/>
      <c r="HM188" s="16"/>
      <c r="HN188" s="16"/>
      <c r="HO188" s="16"/>
      <c r="HP188" s="12"/>
      <c r="HQ188" s="9"/>
      <c r="HR188" s="9"/>
      <c r="HS188" s="16"/>
      <c r="HT188" s="16"/>
      <c r="HU188" s="16"/>
      <c r="HV188" s="16"/>
      <c r="HW188" s="16"/>
      <c r="HX188" s="12"/>
      <c r="HY188" s="9"/>
      <c r="HZ188" s="9"/>
      <c r="IA188" s="16"/>
      <c r="IB188" s="16"/>
      <c r="IC188" s="16"/>
      <c r="ID188" s="16"/>
      <c r="IE188" s="16"/>
      <c r="IF188" s="12"/>
      <c r="IG188" s="9"/>
      <c r="IH188" s="9"/>
      <c r="II188" s="16"/>
      <c r="IJ188" s="16"/>
      <c r="IK188" s="16"/>
      <c r="IL188" s="16"/>
      <c r="IM188" s="16"/>
      <c r="IN188" s="12"/>
      <c r="IO188" s="9"/>
      <c r="IP188" s="9"/>
      <c r="IQ188" s="16"/>
      <c r="IR188" s="16"/>
      <c r="IS188" s="16"/>
      <c r="IT188" s="16"/>
      <c r="IU188" s="16"/>
      <c r="IV188" s="12"/>
    </row>
    <row r="189" spans="1:256" s="39" customFormat="1" ht="42">
      <c r="A189" s="200" t="s">
        <v>4076</v>
      </c>
      <c r="B189" s="181" t="s">
        <v>2207</v>
      </c>
      <c r="C189" s="51" t="s">
        <v>2107</v>
      </c>
      <c r="D189" s="73" t="s">
        <v>2208</v>
      </c>
      <c r="E189" s="73" t="s">
        <v>2209</v>
      </c>
      <c r="F189" s="46">
        <f>SUM(F190:F203)</f>
        <v>35.236</v>
      </c>
      <c r="G189" s="55" t="s">
        <v>4622</v>
      </c>
      <c r="H189" s="46" t="s">
        <v>4623</v>
      </c>
      <c r="I189" s="46" t="s">
        <v>4621</v>
      </c>
      <c r="J189" s="46"/>
      <c r="K189" s="197" t="s">
        <v>3492</v>
      </c>
      <c r="L189" s="16"/>
      <c r="M189" s="16"/>
      <c r="N189" s="16"/>
      <c r="O189" s="16"/>
      <c r="P189" s="12"/>
      <c r="Q189" s="9"/>
      <c r="R189" s="9"/>
      <c r="S189" s="16"/>
      <c r="T189" s="16"/>
      <c r="U189" s="16"/>
      <c r="V189" s="16"/>
      <c r="W189" s="16"/>
      <c r="X189" s="12"/>
      <c r="Y189" s="9"/>
      <c r="Z189" s="9"/>
      <c r="AA189" s="16"/>
      <c r="AB189" s="16"/>
      <c r="AC189" s="16"/>
      <c r="AD189" s="16"/>
      <c r="AE189" s="16"/>
      <c r="AF189" s="12"/>
      <c r="AG189" s="9"/>
      <c r="AH189" s="9"/>
      <c r="AI189" s="16"/>
      <c r="AJ189" s="16"/>
      <c r="AK189" s="16"/>
      <c r="AL189" s="16"/>
      <c r="AM189" s="16"/>
      <c r="AN189" s="12"/>
      <c r="AO189" s="9"/>
      <c r="AP189" s="9"/>
      <c r="AQ189" s="16"/>
      <c r="AR189" s="16"/>
      <c r="AS189" s="16"/>
      <c r="AT189" s="16"/>
      <c r="AU189" s="16"/>
      <c r="AV189" s="12"/>
      <c r="AW189" s="9"/>
      <c r="AX189" s="9"/>
      <c r="AY189" s="16"/>
      <c r="AZ189" s="16"/>
      <c r="BA189" s="16"/>
      <c r="BB189" s="16"/>
      <c r="BC189" s="16"/>
      <c r="BD189" s="12"/>
      <c r="BE189" s="9"/>
      <c r="BF189" s="9"/>
      <c r="BG189" s="16"/>
      <c r="BH189" s="16"/>
      <c r="BI189" s="16"/>
      <c r="BJ189" s="16"/>
      <c r="BK189" s="16"/>
      <c r="BL189" s="12"/>
      <c r="BM189" s="9"/>
      <c r="BN189" s="9"/>
      <c r="BO189" s="16"/>
      <c r="BP189" s="16"/>
      <c r="BQ189" s="16"/>
      <c r="BR189" s="16"/>
      <c r="BS189" s="16"/>
      <c r="BT189" s="12"/>
      <c r="BU189" s="9"/>
      <c r="BV189" s="9"/>
      <c r="BW189" s="16"/>
      <c r="BX189" s="16"/>
      <c r="BY189" s="16"/>
      <c r="BZ189" s="16"/>
      <c r="CA189" s="16"/>
      <c r="CB189" s="12"/>
      <c r="CC189" s="9"/>
      <c r="CD189" s="9"/>
      <c r="CE189" s="16"/>
      <c r="CF189" s="16"/>
      <c r="CG189" s="16"/>
      <c r="CH189" s="16"/>
      <c r="CI189" s="16"/>
      <c r="CJ189" s="12"/>
      <c r="CK189" s="9"/>
      <c r="CL189" s="9"/>
      <c r="CM189" s="16"/>
      <c r="CN189" s="16"/>
      <c r="CO189" s="16"/>
      <c r="CP189" s="16"/>
      <c r="CQ189" s="16"/>
      <c r="CR189" s="12"/>
      <c r="CS189" s="9"/>
      <c r="CT189" s="9"/>
      <c r="CU189" s="16"/>
      <c r="CV189" s="16"/>
      <c r="CW189" s="16"/>
      <c r="CX189" s="16"/>
      <c r="CY189" s="16"/>
      <c r="CZ189" s="12"/>
      <c r="DA189" s="9"/>
      <c r="DB189" s="9"/>
      <c r="DC189" s="16"/>
      <c r="DD189" s="16"/>
      <c r="DE189" s="16"/>
      <c r="DF189" s="16"/>
      <c r="DG189" s="16"/>
      <c r="DH189" s="12"/>
      <c r="DI189" s="9"/>
      <c r="DJ189" s="9"/>
      <c r="DK189" s="16"/>
      <c r="DL189" s="16"/>
      <c r="DM189" s="16"/>
      <c r="DN189" s="16"/>
      <c r="DO189" s="16"/>
      <c r="DP189" s="12"/>
      <c r="DQ189" s="9"/>
      <c r="DR189" s="9"/>
      <c r="DS189" s="16"/>
      <c r="DT189" s="16"/>
      <c r="DU189" s="16"/>
      <c r="DV189" s="16"/>
      <c r="DW189" s="16"/>
      <c r="DX189" s="12"/>
      <c r="DY189" s="9"/>
      <c r="DZ189" s="9"/>
      <c r="EA189" s="16"/>
      <c r="EB189" s="16"/>
      <c r="EC189" s="16"/>
      <c r="ED189" s="16"/>
      <c r="EE189" s="16"/>
      <c r="EF189" s="12"/>
      <c r="EG189" s="9"/>
      <c r="EH189" s="9"/>
      <c r="EI189" s="16"/>
      <c r="EJ189" s="16"/>
      <c r="EK189" s="16"/>
      <c r="EL189" s="16"/>
      <c r="EM189" s="16"/>
      <c r="EN189" s="12"/>
      <c r="EO189" s="9"/>
      <c r="EP189" s="9"/>
      <c r="EQ189" s="16"/>
      <c r="ER189" s="16"/>
      <c r="ES189" s="16"/>
      <c r="ET189" s="16"/>
      <c r="EU189" s="16"/>
      <c r="EV189" s="12"/>
      <c r="EW189" s="9"/>
      <c r="EX189" s="9"/>
      <c r="EY189" s="16"/>
      <c r="EZ189" s="16"/>
      <c r="FA189" s="16"/>
      <c r="FB189" s="16"/>
      <c r="FC189" s="16"/>
      <c r="FD189" s="12"/>
      <c r="FE189" s="9"/>
      <c r="FF189" s="9"/>
      <c r="FG189" s="16"/>
      <c r="FH189" s="16"/>
      <c r="FI189" s="16"/>
      <c r="FJ189" s="16"/>
      <c r="FK189" s="16"/>
      <c r="FL189" s="12"/>
      <c r="FM189" s="9"/>
      <c r="FN189" s="9"/>
      <c r="FO189" s="16"/>
      <c r="FP189" s="16"/>
      <c r="FQ189" s="16"/>
      <c r="FR189" s="16"/>
      <c r="FS189" s="16"/>
      <c r="FT189" s="12"/>
      <c r="FU189" s="9"/>
      <c r="FV189" s="9"/>
      <c r="FW189" s="16"/>
      <c r="FX189" s="16"/>
      <c r="FY189" s="16"/>
      <c r="FZ189" s="16"/>
      <c r="GA189" s="16"/>
      <c r="GB189" s="12"/>
      <c r="GC189" s="9"/>
      <c r="GD189" s="9"/>
      <c r="GE189" s="16"/>
      <c r="GF189" s="16"/>
      <c r="GG189" s="16"/>
      <c r="GH189" s="16"/>
      <c r="GI189" s="16"/>
      <c r="GJ189" s="12"/>
      <c r="GK189" s="9"/>
      <c r="GL189" s="9"/>
      <c r="GM189" s="16"/>
      <c r="GN189" s="16"/>
      <c r="GO189" s="16"/>
      <c r="GP189" s="16"/>
      <c r="GQ189" s="16"/>
      <c r="GR189" s="12"/>
      <c r="GS189" s="9"/>
      <c r="GT189" s="9"/>
      <c r="GU189" s="16"/>
      <c r="GV189" s="16"/>
      <c r="GW189" s="16"/>
      <c r="GX189" s="16"/>
      <c r="GY189" s="16"/>
      <c r="GZ189" s="12"/>
      <c r="HA189" s="9"/>
      <c r="HB189" s="9"/>
      <c r="HC189" s="16"/>
      <c r="HD189" s="16"/>
      <c r="HE189" s="16"/>
      <c r="HF189" s="16"/>
      <c r="HG189" s="16"/>
      <c r="HH189" s="12"/>
      <c r="HI189" s="9"/>
      <c r="HJ189" s="9"/>
      <c r="HK189" s="16"/>
      <c r="HL189" s="16"/>
      <c r="HM189" s="16"/>
      <c r="HN189" s="16"/>
      <c r="HO189" s="16"/>
      <c r="HP189" s="12"/>
      <c r="HQ189" s="9"/>
      <c r="HR189" s="9"/>
      <c r="HS189" s="16"/>
      <c r="HT189" s="16"/>
      <c r="HU189" s="16"/>
      <c r="HV189" s="16"/>
      <c r="HW189" s="16"/>
      <c r="HX189" s="12"/>
      <c r="HY189" s="9"/>
      <c r="HZ189" s="9"/>
      <c r="IA189" s="16"/>
      <c r="IB189" s="16"/>
      <c r="IC189" s="16"/>
      <c r="ID189" s="16"/>
      <c r="IE189" s="16"/>
      <c r="IF189" s="12"/>
      <c r="IG189" s="9"/>
      <c r="IH189" s="9"/>
      <c r="II189" s="16"/>
      <c r="IJ189" s="16"/>
      <c r="IK189" s="16"/>
      <c r="IL189" s="16"/>
      <c r="IM189" s="16"/>
      <c r="IN189" s="12"/>
      <c r="IO189" s="9"/>
      <c r="IP189" s="9"/>
      <c r="IQ189" s="16"/>
      <c r="IR189" s="16"/>
      <c r="IS189" s="16"/>
      <c r="IT189" s="16"/>
      <c r="IU189" s="16"/>
      <c r="IV189" s="12"/>
    </row>
    <row r="190" spans="1:256" s="39" customFormat="1" ht="33.75">
      <c r="A190" s="200"/>
      <c r="B190" s="181"/>
      <c r="C190" s="205" t="s">
        <v>1361</v>
      </c>
      <c r="D190" s="84" t="s">
        <v>2210</v>
      </c>
      <c r="E190" s="84" t="s">
        <v>2211</v>
      </c>
      <c r="F190" s="77">
        <v>0.793</v>
      </c>
      <c r="G190" s="190" t="s">
        <v>2212</v>
      </c>
      <c r="H190" s="77">
        <v>0.793</v>
      </c>
      <c r="I190" s="77"/>
      <c r="J190" s="77"/>
      <c r="K190" s="197"/>
      <c r="L190" s="16"/>
      <c r="M190" s="16"/>
      <c r="N190" s="16"/>
      <c r="O190" s="16"/>
      <c r="P190" s="12"/>
      <c r="Q190" s="9"/>
      <c r="R190" s="9"/>
      <c r="S190" s="16"/>
      <c r="T190" s="16"/>
      <c r="U190" s="16"/>
      <c r="V190" s="16"/>
      <c r="W190" s="16"/>
      <c r="X190" s="12"/>
      <c r="Y190" s="9"/>
      <c r="Z190" s="9"/>
      <c r="AA190" s="16"/>
      <c r="AB190" s="16"/>
      <c r="AC190" s="16"/>
      <c r="AD190" s="16"/>
      <c r="AE190" s="16"/>
      <c r="AF190" s="12"/>
      <c r="AG190" s="9"/>
      <c r="AH190" s="9"/>
      <c r="AI190" s="16"/>
      <c r="AJ190" s="16"/>
      <c r="AK190" s="16"/>
      <c r="AL190" s="16"/>
      <c r="AM190" s="16"/>
      <c r="AN190" s="12"/>
      <c r="AO190" s="9"/>
      <c r="AP190" s="9"/>
      <c r="AQ190" s="16"/>
      <c r="AR190" s="16"/>
      <c r="AS190" s="16"/>
      <c r="AT190" s="16"/>
      <c r="AU190" s="16"/>
      <c r="AV190" s="12"/>
      <c r="AW190" s="9"/>
      <c r="AX190" s="9"/>
      <c r="AY190" s="16"/>
      <c r="AZ190" s="16"/>
      <c r="BA190" s="16"/>
      <c r="BB190" s="16"/>
      <c r="BC190" s="16"/>
      <c r="BD190" s="12"/>
      <c r="BE190" s="9"/>
      <c r="BF190" s="9"/>
      <c r="BG190" s="16"/>
      <c r="BH190" s="16"/>
      <c r="BI190" s="16"/>
      <c r="BJ190" s="16"/>
      <c r="BK190" s="16"/>
      <c r="BL190" s="12"/>
      <c r="BM190" s="9"/>
      <c r="BN190" s="9"/>
      <c r="BO190" s="16"/>
      <c r="BP190" s="16"/>
      <c r="BQ190" s="16"/>
      <c r="BR190" s="16"/>
      <c r="BS190" s="16"/>
      <c r="BT190" s="12"/>
      <c r="BU190" s="9"/>
      <c r="BV190" s="9"/>
      <c r="BW190" s="16"/>
      <c r="BX190" s="16"/>
      <c r="BY190" s="16"/>
      <c r="BZ190" s="16"/>
      <c r="CA190" s="16"/>
      <c r="CB190" s="12"/>
      <c r="CC190" s="9"/>
      <c r="CD190" s="9"/>
      <c r="CE190" s="16"/>
      <c r="CF190" s="16"/>
      <c r="CG190" s="16"/>
      <c r="CH190" s="16"/>
      <c r="CI190" s="16"/>
      <c r="CJ190" s="12"/>
      <c r="CK190" s="9"/>
      <c r="CL190" s="9"/>
      <c r="CM190" s="16"/>
      <c r="CN190" s="16"/>
      <c r="CO190" s="16"/>
      <c r="CP190" s="16"/>
      <c r="CQ190" s="16"/>
      <c r="CR190" s="12"/>
      <c r="CS190" s="9"/>
      <c r="CT190" s="9"/>
      <c r="CU190" s="16"/>
      <c r="CV190" s="16"/>
      <c r="CW190" s="16"/>
      <c r="CX190" s="16"/>
      <c r="CY190" s="16"/>
      <c r="CZ190" s="12"/>
      <c r="DA190" s="9"/>
      <c r="DB190" s="9"/>
      <c r="DC190" s="16"/>
      <c r="DD190" s="16"/>
      <c r="DE190" s="16"/>
      <c r="DF190" s="16"/>
      <c r="DG190" s="16"/>
      <c r="DH190" s="12"/>
      <c r="DI190" s="9"/>
      <c r="DJ190" s="9"/>
      <c r="DK190" s="16"/>
      <c r="DL190" s="16"/>
      <c r="DM190" s="16"/>
      <c r="DN190" s="16"/>
      <c r="DO190" s="16"/>
      <c r="DP190" s="12"/>
      <c r="DQ190" s="9"/>
      <c r="DR190" s="9"/>
      <c r="DS190" s="16"/>
      <c r="DT190" s="16"/>
      <c r="DU190" s="16"/>
      <c r="DV190" s="16"/>
      <c r="DW190" s="16"/>
      <c r="DX190" s="12"/>
      <c r="DY190" s="9"/>
      <c r="DZ190" s="9"/>
      <c r="EA190" s="16"/>
      <c r="EB190" s="16"/>
      <c r="EC190" s="16"/>
      <c r="ED190" s="16"/>
      <c r="EE190" s="16"/>
      <c r="EF190" s="12"/>
      <c r="EG190" s="9"/>
      <c r="EH190" s="9"/>
      <c r="EI190" s="16"/>
      <c r="EJ190" s="16"/>
      <c r="EK190" s="16"/>
      <c r="EL190" s="16"/>
      <c r="EM190" s="16"/>
      <c r="EN190" s="12"/>
      <c r="EO190" s="9"/>
      <c r="EP190" s="9"/>
      <c r="EQ190" s="16"/>
      <c r="ER190" s="16"/>
      <c r="ES190" s="16"/>
      <c r="ET190" s="16"/>
      <c r="EU190" s="16"/>
      <c r="EV190" s="12"/>
      <c r="EW190" s="9"/>
      <c r="EX190" s="9"/>
      <c r="EY190" s="16"/>
      <c r="EZ190" s="16"/>
      <c r="FA190" s="16"/>
      <c r="FB190" s="16"/>
      <c r="FC190" s="16"/>
      <c r="FD190" s="12"/>
      <c r="FE190" s="9"/>
      <c r="FF190" s="9"/>
      <c r="FG190" s="16"/>
      <c r="FH190" s="16"/>
      <c r="FI190" s="16"/>
      <c r="FJ190" s="16"/>
      <c r="FK190" s="16"/>
      <c r="FL190" s="12"/>
      <c r="FM190" s="9"/>
      <c r="FN190" s="9"/>
      <c r="FO190" s="16"/>
      <c r="FP190" s="16"/>
      <c r="FQ190" s="16"/>
      <c r="FR190" s="16"/>
      <c r="FS190" s="16"/>
      <c r="FT190" s="12"/>
      <c r="FU190" s="9"/>
      <c r="FV190" s="9"/>
      <c r="FW190" s="16"/>
      <c r="FX190" s="16"/>
      <c r="FY190" s="16"/>
      <c r="FZ190" s="16"/>
      <c r="GA190" s="16"/>
      <c r="GB190" s="12"/>
      <c r="GC190" s="9"/>
      <c r="GD190" s="9"/>
      <c r="GE190" s="16"/>
      <c r="GF190" s="16"/>
      <c r="GG190" s="16"/>
      <c r="GH190" s="16"/>
      <c r="GI190" s="16"/>
      <c r="GJ190" s="12"/>
      <c r="GK190" s="9"/>
      <c r="GL190" s="9"/>
      <c r="GM190" s="16"/>
      <c r="GN190" s="16"/>
      <c r="GO190" s="16"/>
      <c r="GP190" s="16"/>
      <c r="GQ190" s="16"/>
      <c r="GR190" s="12"/>
      <c r="GS190" s="9"/>
      <c r="GT190" s="9"/>
      <c r="GU190" s="16"/>
      <c r="GV190" s="16"/>
      <c r="GW190" s="16"/>
      <c r="GX190" s="16"/>
      <c r="GY190" s="16"/>
      <c r="GZ190" s="12"/>
      <c r="HA190" s="9"/>
      <c r="HB190" s="9"/>
      <c r="HC190" s="16"/>
      <c r="HD190" s="16"/>
      <c r="HE190" s="16"/>
      <c r="HF190" s="16"/>
      <c r="HG190" s="16"/>
      <c r="HH190" s="12"/>
      <c r="HI190" s="9"/>
      <c r="HJ190" s="9"/>
      <c r="HK190" s="16"/>
      <c r="HL190" s="16"/>
      <c r="HM190" s="16"/>
      <c r="HN190" s="16"/>
      <c r="HO190" s="16"/>
      <c r="HP190" s="12"/>
      <c r="HQ190" s="9"/>
      <c r="HR190" s="9"/>
      <c r="HS190" s="16"/>
      <c r="HT190" s="16"/>
      <c r="HU190" s="16"/>
      <c r="HV190" s="16"/>
      <c r="HW190" s="16"/>
      <c r="HX190" s="12"/>
      <c r="HY190" s="9"/>
      <c r="HZ190" s="9"/>
      <c r="IA190" s="16"/>
      <c r="IB190" s="16"/>
      <c r="IC190" s="16"/>
      <c r="ID190" s="16"/>
      <c r="IE190" s="16"/>
      <c r="IF190" s="12"/>
      <c r="IG190" s="9"/>
      <c r="IH190" s="9"/>
      <c r="II190" s="16"/>
      <c r="IJ190" s="16"/>
      <c r="IK190" s="16"/>
      <c r="IL190" s="16"/>
      <c r="IM190" s="16"/>
      <c r="IN190" s="12"/>
      <c r="IO190" s="9"/>
      <c r="IP190" s="9"/>
      <c r="IQ190" s="16"/>
      <c r="IR190" s="16"/>
      <c r="IS190" s="16"/>
      <c r="IT190" s="16"/>
      <c r="IU190" s="16"/>
      <c r="IV190" s="12"/>
    </row>
    <row r="191" spans="1:256" s="39" customFormat="1" ht="12.75">
      <c r="A191" s="200"/>
      <c r="B191" s="181"/>
      <c r="C191" s="205"/>
      <c r="D191" s="84" t="s">
        <v>2213</v>
      </c>
      <c r="E191" s="84" t="s">
        <v>2214</v>
      </c>
      <c r="F191" s="77">
        <v>7.671</v>
      </c>
      <c r="G191" s="190"/>
      <c r="H191" s="77">
        <v>7.671</v>
      </c>
      <c r="I191" s="77"/>
      <c r="J191" s="77"/>
      <c r="K191" s="197"/>
      <c r="L191" s="16"/>
      <c r="M191" s="16"/>
      <c r="N191" s="16"/>
      <c r="O191" s="16"/>
      <c r="P191" s="12"/>
      <c r="Q191" s="9"/>
      <c r="R191" s="9"/>
      <c r="S191" s="16"/>
      <c r="T191" s="16"/>
      <c r="U191" s="16"/>
      <c r="V191" s="16"/>
      <c r="W191" s="16"/>
      <c r="X191" s="12"/>
      <c r="Y191" s="9"/>
      <c r="Z191" s="9"/>
      <c r="AA191" s="16"/>
      <c r="AB191" s="16"/>
      <c r="AC191" s="16"/>
      <c r="AD191" s="16"/>
      <c r="AE191" s="16"/>
      <c r="AF191" s="12"/>
      <c r="AG191" s="9"/>
      <c r="AH191" s="9"/>
      <c r="AI191" s="16"/>
      <c r="AJ191" s="16"/>
      <c r="AK191" s="16"/>
      <c r="AL191" s="16"/>
      <c r="AM191" s="16"/>
      <c r="AN191" s="12"/>
      <c r="AO191" s="9"/>
      <c r="AP191" s="9"/>
      <c r="AQ191" s="16"/>
      <c r="AR191" s="16"/>
      <c r="AS191" s="16"/>
      <c r="AT191" s="16"/>
      <c r="AU191" s="16"/>
      <c r="AV191" s="12"/>
      <c r="AW191" s="9"/>
      <c r="AX191" s="9"/>
      <c r="AY191" s="16"/>
      <c r="AZ191" s="16"/>
      <c r="BA191" s="16"/>
      <c r="BB191" s="16"/>
      <c r="BC191" s="16"/>
      <c r="BD191" s="12"/>
      <c r="BE191" s="9"/>
      <c r="BF191" s="9"/>
      <c r="BG191" s="16"/>
      <c r="BH191" s="16"/>
      <c r="BI191" s="16"/>
      <c r="BJ191" s="16"/>
      <c r="BK191" s="16"/>
      <c r="BL191" s="12"/>
      <c r="BM191" s="9"/>
      <c r="BN191" s="9"/>
      <c r="BO191" s="16"/>
      <c r="BP191" s="16"/>
      <c r="BQ191" s="16"/>
      <c r="BR191" s="16"/>
      <c r="BS191" s="16"/>
      <c r="BT191" s="12"/>
      <c r="BU191" s="9"/>
      <c r="BV191" s="9"/>
      <c r="BW191" s="16"/>
      <c r="BX191" s="16"/>
      <c r="BY191" s="16"/>
      <c r="BZ191" s="16"/>
      <c r="CA191" s="16"/>
      <c r="CB191" s="12"/>
      <c r="CC191" s="9"/>
      <c r="CD191" s="9"/>
      <c r="CE191" s="16"/>
      <c r="CF191" s="16"/>
      <c r="CG191" s="16"/>
      <c r="CH191" s="16"/>
      <c r="CI191" s="16"/>
      <c r="CJ191" s="12"/>
      <c r="CK191" s="9"/>
      <c r="CL191" s="9"/>
      <c r="CM191" s="16"/>
      <c r="CN191" s="16"/>
      <c r="CO191" s="16"/>
      <c r="CP191" s="16"/>
      <c r="CQ191" s="16"/>
      <c r="CR191" s="12"/>
      <c r="CS191" s="9"/>
      <c r="CT191" s="9"/>
      <c r="CU191" s="16"/>
      <c r="CV191" s="16"/>
      <c r="CW191" s="16"/>
      <c r="CX191" s="16"/>
      <c r="CY191" s="16"/>
      <c r="CZ191" s="12"/>
      <c r="DA191" s="9"/>
      <c r="DB191" s="9"/>
      <c r="DC191" s="16"/>
      <c r="DD191" s="16"/>
      <c r="DE191" s="16"/>
      <c r="DF191" s="16"/>
      <c r="DG191" s="16"/>
      <c r="DH191" s="12"/>
      <c r="DI191" s="9"/>
      <c r="DJ191" s="9"/>
      <c r="DK191" s="16"/>
      <c r="DL191" s="16"/>
      <c r="DM191" s="16"/>
      <c r="DN191" s="16"/>
      <c r="DO191" s="16"/>
      <c r="DP191" s="12"/>
      <c r="DQ191" s="9"/>
      <c r="DR191" s="9"/>
      <c r="DS191" s="16"/>
      <c r="DT191" s="16"/>
      <c r="DU191" s="16"/>
      <c r="DV191" s="16"/>
      <c r="DW191" s="16"/>
      <c r="DX191" s="12"/>
      <c r="DY191" s="9"/>
      <c r="DZ191" s="9"/>
      <c r="EA191" s="16"/>
      <c r="EB191" s="16"/>
      <c r="EC191" s="16"/>
      <c r="ED191" s="16"/>
      <c r="EE191" s="16"/>
      <c r="EF191" s="12"/>
      <c r="EG191" s="9"/>
      <c r="EH191" s="9"/>
      <c r="EI191" s="16"/>
      <c r="EJ191" s="16"/>
      <c r="EK191" s="16"/>
      <c r="EL191" s="16"/>
      <c r="EM191" s="16"/>
      <c r="EN191" s="12"/>
      <c r="EO191" s="9"/>
      <c r="EP191" s="9"/>
      <c r="EQ191" s="16"/>
      <c r="ER191" s="16"/>
      <c r="ES191" s="16"/>
      <c r="ET191" s="16"/>
      <c r="EU191" s="16"/>
      <c r="EV191" s="12"/>
      <c r="EW191" s="9"/>
      <c r="EX191" s="9"/>
      <c r="EY191" s="16"/>
      <c r="EZ191" s="16"/>
      <c r="FA191" s="16"/>
      <c r="FB191" s="16"/>
      <c r="FC191" s="16"/>
      <c r="FD191" s="12"/>
      <c r="FE191" s="9"/>
      <c r="FF191" s="9"/>
      <c r="FG191" s="16"/>
      <c r="FH191" s="16"/>
      <c r="FI191" s="16"/>
      <c r="FJ191" s="16"/>
      <c r="FK191" s="16"/>
      <c r="FL191" s="12"/>
      <c r="FM191" s="9"/>
      <c r="FN191" s="9"/>
      <c r="FO191" s="16"/>
      <c r="FP191" s="16"/>
      <c r="FQ191" s="16"/>
      <c r="FR191" s="16"/>
      <c r="FS191" s="16"/>
      <c r="FT191" s="12"/>
      <c r="FU191" s="9"/>
      <c r="FV191" s="9"/>
      <c r="FW191" s="16"/>
      <c r="FX191" s="16"/>
      <c r="FY191" s="16"/>
      <c r="FZ191" s="16"/>
      <c r="GA191" s="16"/>
      <c r="GB191" s="12"/>
      <c r="GC191" s="9"/>
      <c r="GD191" s="9"/>
      <c r="GE191" s="16"/>
      <c r="GF191" s="16"/>
      <c r="GG191" s="16"/>
      <c r="GH191" s="16"/>
      <c r="GI191" s="16"/>
      <c r="GJ191" s="12"/>
      <c r="GK191" s="9"/>
      <c r="GL191" s="9"/>
      <c r="GM191" s="16"/>
      <c r="GN191" s="16"/>
      <c r="GO191" s="16"/>
      <c r="GP191" s="16"/>
      <c r="GQ191" s="16"/>
      <c r="GR191" s="12"/>
      <c r="GS191" s="9"/>
      <c r="GT191" s="9"/>
      <c r="GU191" s="16"/>
      <c r="GV191" s="16"/>
      <c r="GW191" s="16"/>
      <c r="GX191" s="16"/>
      <c r="GY191" s="16"/>
      <c r="GZ191" s="12"/>
      <c r="HA191" s="9"/>
      <c r="HB191" s="9"/>
      <c r="HC191" s="16"/>
      <c r="HD191" s="16"/>
      <c r="HE191" s="16"/>
      <c r="HF191" s="16"/>
      <c r="HG191" s="16"/>
      <c r="HH191" s="12"/>
      <c r="HI191" s="9"/>
      <c r="HJ191" s="9"/>
      <c r="HK191" s="16"/>
      <c r="HL191" s="16"/>
      <c r="HM191" s="16"/>
      <c r="HN191" s="16"/>
      <c r="HO191" s="16"/>
      <c r="HP191" s="12"/>
      <c r="HQ191" s="9"/>
      <c r="HR191" s="9"/>
      <c r="HS191" s="16"/>
      <c r="HT191" s="16"/>
      <c r="HU191" s="16"/>
      <c r="HV191" s="16"/>
      <c r="HW191" s="16"/>
      <c r="HX191" s="12"/>
      <c r="HY191" s="9"/>
      <c r="HZ191" s="9"/>
      <c r="IA191" s="16"/>
      <c r="IB191" s="16"/>
      <c r="IC191" s="16"/>
      <c r="ID191" s="16"/>
      <c r="IE191" s="16"/>
      <c r="IF191" s="12"/>
      <c r="IG191" s="9"/>
      <c r="IH191" s="9"/>
      <c r="II191" s="16"/>
      <c r="IJ191" s="16"/>
      <c r="IK191" s="16"/>
      <c r="IL191" s="16"/>
      <c r="IM191" s="16"/>
      <c r="IN191" s="12"/>
      <c r="IO191" s="9"/>
      <c r="IP191" s="9"/>
      <c r="IQ191" s="16"/>
      <c r="IR191" s="16"/>
      <c r="IS191" s="16"/>
      <c r="IT191" s="16"/>
      <c r="IU191" s="16"/>
      <c r="IV191" s="12"/>
    </row>
    <row r="192" spans="1:256" s="39" customFormat="1" ht="12.75">
      <c r="A192" s="200"/>
      <c r="B192" s="181"/>
      <c r="C192" s="205"/>
      <c r="D192" s="84" t="s">
        <v>2215</v>
      </c>
      <c r="E192" s="84" t="s">
        <v>2216</v>
      </c>
      <c r="F192" s="77">
        <v>2.418</v>
      </c>
      <c r="G192" s="190"/>
      <c r="H192" s="77">
        <v>2.418</v>
      </c>
      <c r="I192" s="77"/>
      <c r="J192" s="77"/>
      <c r="K192" s="197"/>
      <c r="L192" s="16"/>
      <c r="M192" s="16"/>
      <c r="N192" s="16"/>
      <c r="O192" s="16"/>
      <c r="P192" s="12"/>
      <c r="Q192" s="9"/>
      <c r="R192" s="9"/>
      <c r="S192" s="16"/>
      <c r="T192" s="16"/>
      <c r="U192" s="16"/>
      <c r="V192" s="16"/>
      <c r="W192" s="16"/>
      <c r="X192" s="12"/>
      <c r="Y192" s="9"/>
      <c r="Z192" s="9"/>
      <c r="AA192" s="16"/>
      <c r="AB192" s="16"/>
      <c r="AC192" s="16"/>
      <c r="AD192" s="16"/>
      <c r="AE192" s="16"/>
      <c r="AF192" s="12"/>
      <c r="AG192" s="9"/>
      <c r="AH192" s="9"/>
      <c r="AI192" s="16"/>
      <c r="AJ192" s="16"/>
      <c r="AK192" s="16"/>
      <c r="AL192" s="16"/>
      <c r="AM192" s="16"/>
      <c r="AN192" s="12"/>
      <c r="AO192" s="9"/>
      <c r="AP192" s="9"/>
      <c r="AQ192" s="16"/>
      <c r="AR192" s="16"/>
      <c r="AS192" s="16"/>
      <c r="AT192" s="16"/>
      <c r="AU192" s="16"/>
      <c r="AV192" s="12"/>
      <c r="AW192" s="9"/>
      <c r="AX192" s="9"/>
      <c r="AY192" s="16"/>
      <c r="AZ192" s="16"/>
      <c r="BA192" s="16"/>
      <c r="BB192" s="16"/>
      <c r="BC192" s="16"/>
      <c r="BD192" s="12"/>
      <c r="BE192" s="9"/>
      <c r="BF192" s="9"/>
      <c r="BG192" s="16"/>
      <c r="BH192" s="16"/>
      <c r="BI192" s="16"/>
      <c r="BJ192" s="16"/>
      <c r="BK192" s="16"/>
      <c r="BL192" s="12"/>
      <c r="BM192" s="9"/>
      <c r="BN192" s="9"/>
      <c r="BO192" s="16"/>
      <c r="BP192" s="16"/>
      <c r="BQ192" s="16"/>
      <c r="BR192" s="16"/>
      <c r="BS192" s="16"/>
      <c r="BT192" s="12"/>
      <c r="BU192" s="9"/>
      <c r="BV192" s="9"/>
      <c r="BW192" s="16"/>
      <c r="BX192" s="16"/>
      <c r="BY192" s="16"/>
      <c r="BZ192" s="16"/>
      <c r="CA192" s="16"/>
      <c r="CB192" s="12"/>
      <c r="CC192" s="9"/>
      <c r="CD192" s="9"/>
      <c r="CE192" s="16"/>
      <c r="CF192" s="16"/>
      <c r="CG192" s="16"/>
      <c r="CH192" s="16"/>
      <c r="CI192" s="16"/>
      <c r="CJ192" s="12"/>
      <c r="CK192" s="9"/>
      <c r="CL192" s="9"/>
      <c r="CM192" s="16"/>
      <c r="CN192" s="16"/>
      <c r="CO192" s="16"/>
      <c r="CP192" s="16"/>
      <c r="CQ192" s="16"/>
      <c r="CR192" s="12"/>
      <c r="CS192" s="9"/>
      <c r="CT192" s="9"/>
      <c r="CU192" s="16"/>
      <c r="CV192" s="16"/>
      <c r="CW192" s="16"/>
      <c r="CX192" s="16"/>
      <c r="CY192" s="16"/>
      <c r="CZ192" s="12"/>
      <c r="DA192" s="9"/>
      <c r="DB192" s="9"/>
      <c r="DC192" s="16"/>
      <c r="DD192" s="16"/>
      <c r="DE192" s="16"/>
      <c r="DF192" s="16"/>
      <c r="DG192" s="16"/>
      <c r="DH192" s="12"/>
      <c r="DI192" s="9"/>
      <c r="DJ192" s="9"/>
      <c r="DK192" s="16"/>
      <c r="DL192" s="16"/>
      <c r="DM192" s="16"/>
      <c r="DN192" s="16"/>
      <c r="DO192" s="16"/>
      <c r="DP192" s="12"/>
      <c r="DQ192" s="9"/>
      <c r="DR192" s="9"/>
      <c r="DS192" s="16"/>
      <c r="DT192" s="16"/>
      <c r="DU192" s="16"/>
      <c r="DV192" s="16"/>
      <c r="DW192" s="16"/>
      <c r="DX192" s="12"/>
      <c r="DY192" s="9"/>
      <c r="DZ192" s="9"/>
      <c r="EA192" s="16"/>
      <c r="EB192" s="16"/>
      <c r="EC192" s="16"/>
      <c r="ED192" s="16"/>
      <c r="EE192" s="16"/>
      <c r="EF192" s="12"/>
      <c r="EG192" s="9"/>
      <c r="EH192" s="9"/>
      <c r="EI192" s="16"/>
      <c r="EJ192" s="16"/>
      <c r="EK192" s="16"/>
      <c r="EL192" s="16"/>
      <c r="EM192" s="16"/>
      <c r="EN192" s="12"/>
      <c r="EO192" s="9"/>
      <c r="EP192" s="9"/>
      <c r="EQ192" s="16"/>
      <c r="ER192" s="16"/>
      <c r="ES192" s="16"/>
      <c r="ET192" s="16"/>
      <c r="EU192" s="16"/>
      <c r="EV192" s="12"/>
      <c r="EW192" s="9"/>
      <c r="EX192" s="9"/>
      <c r="EY192" s="16"/>
      <c r="EZ192" s="16"/>
      <c r="FA192" s="16"/>
      <c r="FB192" s="16"/>
      <c r="FC192" s="16"/>
      <c r="FD192" s="12"/>
      <c r="FE192" s="9"/>
      <c r="FF192" s="9"/>
      <c r="FG192" s="16"/>
      <c r="FH192" s="16"/>
      <c r="FI192" s="16"/>
      <c r="FJ192" s="16"/>
      <c r="FK192" s="16"/>
      <c r="FL192" s="12"/>
      <c r="FM192" s="9"/>
      <c r="FN192" s="9"/>
      <c r="FO192" s="16"/>
      <c r="FP192" s="16"/>
      <c r="FQ192" s="16"/>
      <c r="FR192" s="16"/>
      <c r="FS192" s="16"/>
      <c r="FT192" s="12"/>
      <c r="FU192" s="9"/>
      <c r="FV192" s="9"/>
      <c r="FW192" s="16"/>
      <c r="FX192" s="16"/>
      <c r="FY192" s="16"/>
      <c r="FZ192" s="16"/>
      <c r="GA192" s="16"/>
      <c r="GB192" s="12"/>
      <c r="GC192" s="9"/>
      <c r="GD192" s="9"/>
      <c r="GE192" s="16"/>
      <c r="GF192" s="16"/>
      <c r="GG192" s="16"/>
      <c r="GH192" s="16"/>
      <c r="GI192" s="16"/>
      <c r="GJ192" s="12"/>
      <c r="GK192" s="9"/>
      <c r="GL192" s="9"/>
      <c r="GM192" s="16"/>
      <c r="GN192" s="16"/>
      <c r="GO192" s="16"/>
      <c r="GP192" s="16"/>
      <c r="GQ192" s="16"/>
      <c r="GR192" s="12"/>
      <c r="GS192" s="9"/>
      <c r="GT192" s="9"/>
      <c r="GU192" s="16"/>
      <c r="GV192" s="16"/>
      <c r="GW192" s="16"/>
      <c r="GX192" s="16"/>
      <c r="GY192" s="16"/>
      <c r="GZ192" s="12"/>
      <c r="HA192" s="9"/>
      <c r="HB192" s="9"/>
      <c r="HC192" s="16"/>
      <c r="HD192" s="16"/>
      <c r="HE192" s="16"/>
      <c r="HF192" s="16"/>
      <c r="HG192" s="16"/>
      <c r="HH192" s="12"/>
      <c r="HI192" s="9"/>
      <c r="HJ192" s="9"/>
      <c r="HK192" s="16"/>
      <c r="HL192" s="16"/>
      <c r="HM192" s="16"/>
      <c r="HN192" s="16"/>
      <c r="HO192" s="16"/>
      <c r="HP192" s="12"/>
      <c r="HQ192" s="9"/>
      <c r="HR192" s="9"/>
      <c r="HS192" s="16"/>
      <c r="HT192" s="16"/>
      <c r="HU192" s="16"/>
      <c r="HV192" s="16"/>
      <c r="HW192" s="16"/>
      <c r="HX192" s="12"/>
      <c r="HY192" s="9"/>
      <c r="HZ192" s="9"/>
      <c r="IA192" s="16"/>
      <c r="IB192" s="16"/>
      <c r="IC192" s="16"/>
      <c r="ID192" s="16"/>
      <c r="IE192" s="16"/>
      <c r="IF192" s="12"/>
      <c r="IG192" s="9"/>
      <c r="IH192" s="9"/>
      <c r="II192" s="16"/>
      <c r="IJ192" s="16"/>
      <c r="IK192" s="16"/>
      <c r="IL192" s="16"/>
      <c r="IM192" s="16"/>
      <c r="IN192" s="12"/>
      <c r="IO192" s="9"/>
      <c r="IP192" s="9"/>
      <c r="IQ192" s="16"/>
      <c r="IR192" s="16"/>
      <c r="IS192" s="16"/>
      <c r="IT192" s="16"/>
      <c r="IU192" s="16"/>
      <c r="IV192" s="12"/>
    </row>
    <row r="193" spans="1:256" s="39" customFormat="1" ht="12.75">
      <c r="A193" s="200"/>
      <c r="B193" s="181"/>
      <c r="C193" s="205"/>
      <c r="D193" s="84" t="s">
        <v>2217</v>
      </c>
      <c r="E193" s="84" t="s">
        <v>2218</v>
      </c>
      <c r="F193" s="77">
        <v>3.886</v>
      </c>
      <c r="G193" s="190"/>
      <c r="H193" s="77">
        <v>3.886</v>
      </c>
      <c r="I193" s="77"/>
      <c r="J193" s="77"/>
      <c r="K193" s="197"/>
      <c r="L193" s="16"/>
      <c r="M193" s="16"/>
      <c r="N193" s="16"/>
      <c r="O193" s="16"/>
      <c r="P193" s="12"/>
      <c r="Q193" s="9"/>
      <c r="R193" s="9"/>
      <c r="S193" s="16"/>
      <c r="T193" s="16"/>
      <c r="U193" s="16"/>
      <c r="V193" s="16"/>
      <c r="W193" s="16"/>
      <c r="X193" s="12"/>
      <c r="Y193" s="9"/>
      <c r="Z193" s="9"/>
      <c r="AA193" s="16"/>
      <c r="AB193" s="16"/>
      <c r="AC193" s="16"/>
      <c r="AD193" s="16"/>
      <c r="AE193" s="16"/>
      <c r="AF193" s="12"/>
      <c r="AG193" s="9"/>
      <c r="AH193" s="9"/>
      <c r="AI193" s="16"/>
      <c r="AJ193" s="16"/>
      <c r="AK193" s="16"/>
      <c r="AL193" s="16"/>
      <c r="AM193" s="16"/>
      <c r="AN193" s="12"/>
      <c r="AO193" s="9"/>
      <c r="AP193" s="9"/>
      <c r="AQ193" s="16"/>
      <c r="AR193" s="16"/>
      <c r="AS193" s="16"/>
      <c r="AT193" s="16"/>
      <c r="AU193" s="16"/>
      <c r="AV193" s="12"/>
      <c r="AW193" s="9"/>
      <c r="AX193" s="9"/>
      <c r="AY193" s="16"/>
      <c r="AZ193" s="16"/>
      <c r="BA193" s="16"/>
      <c r="BB193" s="16"/>
      <c r="BC193" s="16"/>
      <c r="BD193" s="12"/>
      <c r="BE193" s="9"/>
      <c r="BF193" s="9"/>
      <c r="BG193" s="16"/>
      <c r="BH193" s="16"/>
      <c r="BI193" s="16"/>
      <c r="BJ193" s="16"/>
      <c r="BK193" s="16"/>
      <c r="BL193" s="12"/>
      <c r="BM193" s="9"/>
      <c r="BN193" s="9"/>
      <c r="BO193" s="16"/>
      <c r="BP193" s="16"/>
      <c r="BQ193" s="16"/>
      <c r="BR193" s="16"/>
      <c r="BS193" s="16"/>
      <c r="BT193" s="12"/>
      <c r="BU193" s="9"/>
      <c r="BV193" s="9"/>
      <c r="BW193" s="16"/>
      <c r="BX193" s="16"/>
      <c r="BY193" s="16"/>
      <c r="BZ193" s="16"/>
      <c r="CA193" s="16"/>
      <c r="CB193" s="12"/>
      <c r="CC193" s="9"/>
      <c r="CD193" s="9"/>
      <c r="CE193" s="16"/>
      <c r="CF193" s="16"/>
      <c r="CG193" s="16"/>
      <c r="CH193" s="16"/>
      <c r="CI193" s="16"/>
      <c r="CJ193" s="12"/>
      <c r="CK193" s="9"/>
      <c r="CL193" s="9"/>
      <c r="CM193" s="16"/>
      <c r="CN193" s="16"/>
      <c r="CO193" s="16"/>
      <c r="CP193" s="16"/>
      <c r="CQ193" s="16"/>
      <c r="CR193" s="12"/>
      <c r="CS193" s="9"/>
      <c r="CT193" s="9"/>
      <c r="CU193" s="16"/>
      <c r="CV193" s="16"/>
      <c r="CW193" s="16"/>
      <c r="CX193" s="16"/>
      <c r="CY193" s="16"/>
      <c r="CZ193" s="12"/>
      <c r="DA193" s="9"/>
      <c r="DB193" s="9"/>
      <c r="DC193" s="16"/>
      <c r="DD193" s="16"/>
      <c r="DE193" s="16"/>
      <c r="DF193" s="16"/>
      <c r="DG193" s="16"/>
      <c r="DH193" s="12"/>
      <c r="DI193" s="9"/>
      <c r="DJ193" s="9"/>
      <c r="DK193" s="16"/>
      <c r="DL193" s="16"/>
      <c r="DM193" s="16"/>
      <c r="DN193" s="16"/>
      <c r="DO193" s="16"/>
      <c r="DP193" s="12"/>
      <c r="DQ193" s="9"/>
      <c r="DR193" s="9"/>
      <c r="DS193" s="16"/>
      <c r="DT193" s="16"/>
      <c r="DU193" s="16"/>
      <c r="DV193" s="16"/>
      <c r="DW193" s="16"/>
      <c r="DX193" s="12"/>
      <c r="DY193" s="9"/>
      <c r="DZ193" s="9"/>
      <c r="EA193" s="16"/>
      <c r="EB193" s="16"/>
      <c r="EC193" s="16"/>
      <c r="ED193" s="16"/>
      <c r="EE193" s="16"/>
      <c r="EF193" s="12"/>
      <c r="EG193" s="9"/>
      <c r="EH193" s="9"/>
      <c r="EI193" s="16"/>
      <c r="EJ193" s="16"/>
      <c r="EK193" s="16"/>
      <c r="EL193" s="16"/>
      <c r="EM193" s="16"/>
      <c r="EN193" s="12"/>
      <c r="EO193" s="9"/>
      <c r="EP193" s="9"/>
      <c r="EQ193" s="16"/>
      <c r="ER193" s="16"/>
      <c r="ES193" s="16"/>
      <c r="ET193" s="16"/>
      <c r="EU193" s="16"/>
      <c r="EV193" s="12"/>
      <c r="EW193" s="9"/>
      <c r="EX193" s="9"/>
      <c r="EY193" s="16"/>
      <c r="EZ193" s="16"/>
      <c r="FA193" s="16"/>
      <c r="FB193" s="16"/>
      <c r="FC193" s="16"/>
      <c r="FD193" s="12"/>
      <c r="FE193" s="9"/>
      <c r="FF193" s="9"/>
      <c r="FG193" s="16"/>
      <c r="FH193" s="16"/>
      <c r="FI193" s="16"/>
      <c r="FJ193" s="16"/>
      <c r="FK193" s="16"/>
      <c r="FL193" s="12"/>
      <c r="FM193" s="9"/>
      <c r="FN193" s="9"/>
      <c r="FO193" s="16"/>
      <c r="FP193" s="16"/>
      <c r="FQ193" s="16"/>
      <c r="FR193" s="16"/>
      <c r="FS193" s="16"/>
      <c r="FT193" s="12"/>
      <c r="FU193" s="9"/>
      <c r="FV193" s="9"/>
      <c r="FW193" s="16"/>
      <c r="FX193" s="16"/>
      <c r="FY193" s="16"/>
      <c r="FZ193" s="16"/>
      <c r="GA193" s="16"/>
      <c r="GB193" s="12"/>
      <c r="GC193" s="9"/>
      <c r="GD193" s="9"/>
      <c r="GE193" s="16"/>
      <c r="GF193" s="16"/>
      <c r="GG193" s="16"/>
      <c r="GH193" s="16"/>
      <c r="GI193" s="16"/>
      <c r="GJ193" s="12"/>
      <c r="GK193" s="9"/>
      <c r="GL193" s="9"/>
      <c r="GM193" s="16"/>
      <c r="GN193" s="16"/>
      <c r="GO193" s="16"/>
      <c r="GP193" s="16"/>
      <c r="GQ193" s="16"/>
      <c r="GR193" s="12"/>
      <c r="GS193" s="9"/>
      <c r="GT193" s="9"/>
      <c r="GU193" s="16"/>
      <c r="GV193" s="16"/>
      <c r="GW193" s="16"/>
      <c r="GX193" s="16"/>
      <c r="GY193" s="16"/>
      <c r="GZ193" s="12"/>
      <c r="HA193" s="9"/>
      <c r="HB193" s="9"/>
      <c r="HC193" s="16"/>
      <c r="HD193" s="16"/>
      <c r="HE193" s="16"/>
      <c r="HF193" s="16"/>
      <c r="HG193" s="16"/>
      <c r="HH193" s="12"/>
      <c r="HI193" s="9"/>
      <c r="HJ193" s="9"/>
      <c r="HK193" s="16"/>
      <c r="HL193" s="16"/>
      <c r="HM193" s="16"/>
      <c r="HN193" s="16"/>
      <c r="HO193" s="16"/>
      <c r="HP193" s="12"/>
      <c r="HQ193" s="9"/>
      <c r="HR193" s="9"/>
      <c r="HS193" s="16"/>
      <c r="HT193" s="16"/>
      <c r="HU193" s="16"/>
      <c r="HV193" s="16"/>
      <c r="HW193" s="16"/>
      <c r="HX193" s="12"/>
      <c r="HY193" s="9"/>
      <c r="HZ193" s="9"/>
      <c r="IA193" s="16"/>
      <c r="IB193" s="16"/>
      <c r="IC193" s="16"/>
      <c r="ID193" s="16"/>
      <c r="IE193" s="16"/>
      <c r="IF193" s="12"/>
      <c r="IG193" s="9"/>
      <c r="IH193" s="9"/>
      <c r="II193" s="16"/>
      <c r="IJ193" s="16"/>
      <c r="IK193" s="16"/>
      <c r="IL193" s="16"/>
      <c r="IM193" s="16"/>
      <c r="IN193" s="12"/>
      <c r="IO193" s="9"/>
      <c r="IP193" s="9"/>
      <c r="IQ193" s="16"/>
      <c r="IR193" s="16"/>
      <c r="IS193" s="16"/>
      <c r="IT193" s="16"/>
      <c r="IU193" s="16"/>
      <c r="IV193" s="12"/>
    </row>
    <row r="194" spans="1:256" s="39" customFormat="1" ht="33.75">
      <c r="A194" s="200"/>
      <c r="B194" s="181"/>
      <c r="C194" s="205"/>
      <c r="D194" s="84" t="s">
        <v>2219</v>
      </c>
      <c r="E194" s="84" t="s">
        <v>2220</v>
      </c>
      <c r="F194" s="77">
        <v>1.307</v>
      </c>
      <c r="G194" s="190"/>
      <c r="H194" s="77">
        <v>1.307</v>
      </c>
      <c r="I194" s="77"/>
      <c r="J194" s="77"/>
      <c r="K194" s="197"/>
      <c r="L194" s="16"/>
      <c r="M194" s="16"/>
      <c r="N194" s="16"/>
      <c r="O194" s="16"/>
      <c r="P194" s="12"/>
      <c r="Q194" s="9"/>
      <c r="R194" s="9"/>
      <c r="S194" s="16"/>
      <c r="T194" s="16"/>
      <c r="U194" s="16"/>
      <c r="V194" s="16"/>
      <c r="W194" s="16"/>
      <c r="X194" s="12"/>
      <c r="Y194" s="9"/>
      <c r="Z194" s="9"/>
      <c r="AA194" s="16"/>
      <c r="AB194" s="16"/>
      <c r="AC194" s="16"/>
      <c r="AD194" s="16"/>
      <c r="AE194" s="16"/>
      <c r="AF194" s="12"/>
      <c r="AG194" s="9"/>
      <c r="AH194" s="9"/>
      <c r="AI194" s="16"/>
      <c r="AJ194" s="16"/>
      <c r="AK194" s="16"/>
      <c r="AL194" s="16"/>
      <c r="AM194" s="16"/>
      <c r="AN194" s="12"/>
      <c r="AO194" s="9"/>
      <c r="AP194" s="9"/>
      <c r="AQ194" s="16"/>
      <c r="AR194" s="16"/>
      <c r="AS194" s="16"/>
      <c r="AT194" s="16"/>
      <c r="AU194" s="16"/>
      <c r="AV194" s="12"/>
      <c r="AW194" s="9"/>
      <c r="AX194" s="9"/>
      <c r="AY194" s="16"/>
      <c r="AZ194" s="16"/>
      <c r="BA194" s="16"/>
      <c r="BB194" s="16"/>
      <c r="BC194" s="16"/>
      <c r="BD194" s="12"/>
      <c r="BE194" s="9"/>
      <c r="BF194" s="9"/>
      <c r="BG194" s="16"/>
      <c r="BH194" s="16"/>
      <c r="BI194" s="16"/>
      <c r="BJ194" s="16"/>
      <c r="BK194" s="16"/>
      <c r="BL194" s="12"/>
      <c r="BM194" s="9"/>
      <c r="BN194" s="9"/>
      <c r="BO194" s="16"/>
      <c r="BP194" s="16"/>
      <c r="BQ194" s="16"/>
      <c r="BR194" s="16"/>
      <c r="BS194" s="16"/>
      <c r="BT194" s="12"/>
      <c r="BU194" s="9"/>
      <c r="BV194" s="9"/>
      <c r="BW194" s="16"/>
      <c r="BX194" s="16"/>
      <c r="BY194" s="16"/>
      <c r="BZ194" s="16"/>
      <c r="CA194" s="16"/>
      <c r="CB194" s="12"/>
      <c r="CC194" s="9"/>
      <c r="CD194" s="9"/>
      <c r="CE194" s="16"/>
      <c r="CF194" s="16"/>
      <c r="CG194" s="16"/>
      <c r="CH194" s="16"/>
      <c r="CI194" s="16"/>
      <c r="CJ194" s="12"/>
      <c r="CK194" s="9"/>
      <c r="CL194" s="9"/>
      <c r="CM194" s="16"/>
      <c r="CN194" s="16"/>
      <c r="CO194" s="16"/>
      <c r="CP194" s="16"/>
      <c r="CQ194" s="16"/>
      <c r="CR194" s="12"/>
      <c r="CS194" s="9"/>
      <c r="CT194" s="9"/>
      <c r="CU194" s="16"/>
      <c r="CV194" s="16"/>
      <c r="CW194" s="16"/>
      <c r="CX194" s="16"/>
      <c r="CY194" s="16"/>
      <c r="CZ194" s="12"/>
      <c r="DA194" s="9"/>
      <c r="DB194" s="9"/>
      <c r="DC194" s="16"/>
      <c r="DD194" s="16"/>
      <c r="DE194" s="16"/>
      <c r="DF194" s="16"/>
      <c r="DG194" s="16"/>
      <c r="DH194" s="12"/>
      <c r="DI194" s="9"/>
      <c r="DJ194" s="9"/>
      <c r="DK194" s="16"/>
      <c r="DL194" s="16"/>
      <c r="DM194" s="16"/>
      <c r="DN194" s="16"/>
      <c r="DO194" s="16"/>
      <c r="DP194" s="12"/>
      <c r="DQ194" s="9"/>
      <c r="DR194" s="9"/>
      <c r="DS194" s="16"/>
      <c r="DT194" s="16"/>
      <c r="DU194" s="16"/>
      <c r="DV194" s="16"/>
      <c r="DW194" s="16"/>
      <c r="DX194" s="12"/>
      <c r="DY194" s="9"/>
      <c r="DZ194" s="9"/>
      <c r="EA194" s="16"/>
      <c r="EB194" s="16"/>
      <c r="EC194" s="16"/>
      <c r="ED194" s="16"/>
      <c r="EE194" s="16"/>
      <c r="EF194" s="12"/>
      <c r="EG194" s="9"/>
      <c r="EH194" s="9"/>
      <c r="EI194" s="16"/>
      <c r="EJ194" s="16"/>
      <c r="EK194" s="16"/>
      <c r="EL194" s="16"/>
      <c r="EM194" s="16"/>
      <c r="EN194" s="12"/>
      <c r="EO194" s="9"/>
      <c r="EP194" s="9"/>
      <c r="EQ194" s="16"/>
      <c r="ER194" s="16"/>
      <c r="ES194" s="16"/>
      <c r="ET194" s="16"/>
      <c r="EU194" s="16"/>
      <c r="EV194" s="12"/>
      <c r="EW194" s="9"/>
      <c r="EX194" s="9"/>
      <c r="EY194" s="16"/>
      <c r="EZ194" s="16"/>
      <c r="FA194" s="16"/>
      <c r="FB194" s="16"/>
      <c r="FC194" s="16"/>
      <c r="FD194" s="12"/>
      <c r="FE194" s="9"/>
      <c r="FF194" s="9"/>
      <c r="FG194" s="16"/>
      <c r="FH194" s="16"/>
      <c r="FI194" s="16"/>
      <c r="FJ194" s="16"/>
      <c r="FK194" s="16"/>
      <c r="FL194" s="12"/>
      <c r="FM194" s="9"/>
      <c r="FN194" s="9"/>
      <c r="FO194" s="16"/>
      <c r="FP194" s="16"/>
      <c r="FQ194" s="16"/>
      <c r="FR194" s="16"/>
      <c r="FS194" s="16"/>
      <c r="FT194" s="12"/>
      <c r="FU194" s="9"/>
      <c r="FV194" s="9"/>
      <c r="FW194" s="16"/>
      <c r="FX194" s="16"/>
      <c r="FY194" s="16"/>
      <c r="FZ194" s="16"/>
      <c r="GA194" s="16"/>
      <c r="GB194" s="12"/>
      <c r="GC194" s="9"/>
      <c r="GD194" s="9"/>
      <c r="GE194" s="16"/>
      <c r="GF194" s="16"/>
      <c r="GG194" s="16"/>
      <c r="GH194" s="16"/>
      <c r="GI194" s="16"/>
      <c r="GJ194" s="12"/>
      <c r="GK194" s="9"/>
      <c r="GL194" s="9"/>
      <c r="GM194" s="16"/>
      <c r="GN194" s="16"/>
      <c r="GO194" s="16"/>
      <c r="GP194" s="16"/>
      <c r="GQ194" s="16"/>
      <c r="GR194" s="12"/>
      <c r="GS194" s="9"/>
      <c r="GT194" s="9"/>
      <c r="GU194" s="16"/>
      <c r="GV194" s="16"/>
      <c r="GW194" s="16"/>
      <c r="GX194" s="16"/>
      <c r="GY194" s="16"/>
      <c r="GZ194" s="12"/>
      <c r="HA194" s="9"/>
      <c r="HB194" s="9"/>
      <c r="HC194" s="16"/>
      <c r="HD194" s="16"/>
      <c r="HE194" s="16"/>
      <c r="HF194" s="16"/>
      <c r="HG194" s="16"/>
      <c r="HH194" s="12"/>
      <c r="HI194" s="9"/>
      <c r="HJ194" s="9"/>
      <c r="HK194" s="16"/>
      <c r="HL194" s="16"/>
      <c r="HM194" s="16"/>
      <c r="HN194" s="16"/>
      <c r="HO194" s="16"/>
      <c r="HP194" s="12"/>
      <c r="HQ194" s="9"/>
      <c r="HR194" s="9"/>
      <c r="HS194" s="16"/>
      <c r="HT194" s="16"/>
      <c r="HU194" s="16"/>
      <c r="HV194" s="16"/>
      <c r="HW194" s="16"/>
      <c r="HX194" s="12"/>
      <c r="HY194" s="9"/>
      <c r="HZ194" s="9"/>
      <c r="IA194" s="16"/>
      <c r="IB194" s="16"/>
      <c r="IC194" s="16"/>
      <c r="ID194" s="16"/>
      <c r="IE194" s="16"/>
      <c r="IF194" s="12"/>
      <c r="IG194" s="9"/>
      <c r="IH194" s="9"/>
      <c r="II194" s="16"/>
      <c r="IJ194" s="16"/>
      <c r="IK194" s="16"/>
      <c r="IL194" s="16"/>
      <c r="IM194" s="16"/>
      <c r="IN194" s="12"/>
      <c r="IO194" s="9"/>
      <c r="IP194" s="9"/>
      <c r="IQ194" s="16"/>
      <c r="IR194" s="16"/>
      <c r="IS194" s="16"/>
      <c r="IT194" s="16"/>
      <c r="IU194" s="16"/>
      <c r="IV194" s="12"/>
    </row>
    <row r="195" spans="1:256" s="39" customFormat="1" ht="33.75">
      <c r="A195" s="200"/>
      <c r="B195" s="181"/>
      <c r="C195" s="205"/>
      <c r="D195" s="84" t="s">
        <v>2221</v>
      </c>
      <c r="E195" s="84" t="s">
        <v>2222</v>
      </c>
      <c r="F195" s="77">
        <v>9.088</v>
      </c>
      <c r="G195" s="190"/>
      <c r="H195" s="77">
        <v>9.088</v>
      </c>
      <c r="I195" s="77"/>
      <c r="J195" s="77"/>
      <c r="K195" s="197"/>
      <c r="L195" s="16"/>
      <c r="M195" s="16"/>
      <c r="N195" s="16"/>
      <c r="O195" s="16"/>
      <c r="P195" s="12"/>
      <c r="Q195" s="9"/>
      <c r="R195" s="9"/>
      <c r="S195" s="16"/>
      <c r="T195" s="16"/>
      <c r="U195" s="16"/>
      <c r="V195" s="16"/>
      <c r="W195" s="16"/>
      <c r="X195" s="12"/>
      <c r="Y195" s="9"/>
      <c r="Z195" s="9"/>
      <c r="AA195" s="16"/>
      <c r="AB195" s="16"/>
      <c r="AC195" s="16"/>
      <c r="AD195" s="16"/>
      <c r="AE195" s="16"/>
      <c r="AF195" s="12"/>
      <c r="AG195" s="9"/>
      <c r="AH195" s="9"/>
      <c r="AI195" s="16"/>
      <c r="AJ195" s="16"/>
      <c r="AK195" s="16"/>
      <c r="AL195" s="16"/>
      <c r="AM195" s="16"/>
      <c r="AN195" s="12"/>
      <c r="AO195" s="9"/>
      <c r="AP195" s="9"/>
      <c r="AQ195" s="16"/>
      <c r="AR195" s="16"/>
      <c r="AS195" s="16"/>
      <c r="AT195" s="16"/>
      <c r="AU195" s="16"/>
      <c r="AV195" s="12"/>
      <c r="AW195" s="9"/>
      <c r="AX195" s="9"/>
      <c r="AY195" s="16"/>
      <c r="AZ195" s="16"/>
      <c r="BA195" s="16"/>
      <c r="BB195" s="16"/>
      <c r="BC195" s="16"/>
      <c r="BD195" s="12"/>
      <c r="BE195" s="9"/>
      <c r="BF195" s="9"/>
      <c r="BG195" s="16"/>
      <c r="BH195" s="16"/>
      <c r="BI195" s="16"/>
      <c r="BJ195" s="16"/>
      <c r="BK195" s="16"/>
      <c r="BL195" s="12"/>
      <c r="BM195" s="9"/>
      <c r="BN195" s="9"/>
      <c r="BO195" s="16"/>
      <c r="BP195" s="16"/>
      <c r="BQ195" s="16"/>
      <c r="BR195" s="16"/>
      <c r="BS195" s="16"/>
      <c r="BT195" s="12"/>
      <c r="BU195" s="9"/>
      <c r="BV195" s="9"/>
      <c r="BW195" s="16"/>
      <c r="BX195" s="16"/>
      <c r="BY195" s="16"/>
      <c r="BZ195" s="16"/>
      <c r="CA195" s="16"/>
      <c r="CB195" s="12"/>
      <c r="CC195" s="9"/>
      <c r="CD195" s="9"/>
      <c r="CE195" s="16"/>
      <c r="CF195" s="16"/>
      <c r="CG195" s="16"/>
      <c r="CH195" s="16"/>
      <c r="CI195" s="16"/>
      <c r="CJ195" s="12"/>
      <c r="CK195" s="9"/>
      <c r="CL195" s="9"/>
      <c r="CM195" s="16"/>
      <c r="CN195" s="16"/>
      <c r="CO195" s="16"/>
      <c r="CP195" s="16"/>
      <c r="CQ195" s="16"/>
      <c r="CR195" s="12"/>
      <c r="CS195" s="9"/>
      <c r="CT195" s="9"/>
      <c r="CU195" s="16"/>
      <c r="CV195" s="16"/>
      <c r="CW195" s="16"/>
      <c r="CX195" s="16"/>
      <c r="CY195" s="16"/>
      <c r="CZ195" s="12"/>
      <c r="DA195" s="9"/>
      <c r="DB195" s="9"/>
      <c r="DC195" s="16"/>
      <c r="DD195" s="16"/>
      <c r="DE195" s="16"/>
      <c r="DF195" s="16"/>
      <c r="DG195" s="16"/>
      <c r="DH195" s="12"/>
      <c r="DI195" s="9"/>
      <c r="DJ195" s="9"/>
      <c r="DK195" s="16"/>
      <c r="DL195" s="16"/>
      <c r="DM195" s="16"/>
      <c r="DN195" s="16"/>
      <c r="DO195" s="16"/>
      <c r="DP195" s="12"/>
      <c r="DQ195" s="9"/>
      <c r="DR195" s="9"/>
      <c r="DS195" s="16"/>
      <c r="DT195" s="16"/>
      <c r="DU195" s="16"/>
      <c r="DV195" s="16"/>
      <c r="DW195" s="16"/>
      <c r="DX195" s="12"/>
      <c r="DY195" s="9"/>
      <c r="DZ195" s="9"/>
      <c r="EA195" s="16"/>
      <c r="EB195" s="16"/>
      <c r="EC195" s="16"/>
      <c r="ED195" s="16"/>
      <c r="EE195" s="16"/>
      <c r="EF195" s="12"/>
      <c r="EG195" s="9"/>
      <c r="EH195" s="9"/>
      <c r="EI195" s="16"/>
      <c r="EJ195" s="16"/>
      <c r="EK195" s="16"/>
      <c r="EL195" s="16"/>
      <c r="EM195" s="16"/>
      <c r="EN195" s="12"/>
      <c r="EO195" s="9"/>
      <c r="EP195" s="9"/>
      <c r="EQ195" s="16"/>
      <c r="ER195" s="16"/>
      <c r="ES195" s="16"/>
      <c r="ET195" s="16"/>
      <c r="EU195" s="16"/>
      <c r="EV195" s="12"/>
      <c r="EW195" s="9"/>
      <c r="EX195" s="9"/>
      <c r="EY195" s="16"/>
      <c r="EZ195" s="16"/>
      <c r="FA195" s="16"/>
      <c r="FB195" s="16"/>
      <c r="FC195" s="16"/>
      <c r="FD195" s="12"/>
      <c r="FE195" s="9"/>
      <c r="FF195" s="9"/>
      <c r="FG195" s="16"/>
      <c r="FH195" s="16"/>
      <c r="FI195" s="16"/>
      <c r="FJ195" s="16"/>
      <c r="FK195" s="16"/>
      <c r="FL195" s="12"/>
      <c r="FM195" s="9"/>
      <c r="FN195" s="9"/>
      <c r="FO195" s="16"/>
      <c r="FP195" s="16"/>
      <c r="FQ195" s="16"/>
      <c r="FR195" s="16"/>
      <c r="FS195" s="16"/>
      <c r="FT195" s="12"/>
      <c r="FU195" s="9"/>
      <c r="FV195" s="9"/>
      <c r="FW195" s="16"/>
      <c r="FX195" s="16"/>
      <c r="FY195" s="16"/>
      <c r="FZ195" s="16"/>
      <c r="GA195" s="16"/>
      <c r="GB195" s="12"/>
      <c r="GC195" s="9"/>
      <c r="GD195" s="9"/>
      <c r="GE195" s="16"/>
      <c r="GF195" s="16"/>
      <c r="GG195" s="16"/>
      <c r="GH195" s="16"/>
      <c r="GI195" s="16"/>
      <c r="GJ195" s="12"/>
      <c r="GK195" s="9"/>
      <c r="GL195" s="9"/>
      <c r="GM195" s="16"/>
      <c r="GN195" s="16"/>
      <c r="GO195" s="16"/>
      <c r="GP195" s="16"/>
      <c r="GQ195" s="16"/>
      <c r="GR195" s="12"/>
      <c r="GS195" s="9"/>
      <c r="GT195" s="9"/>
      <c r="GU195" s="16"/>
      <c r="GV195" s="16"/>
      <c r="GW195" s="16"/>
      <c r="GX195" s="16"/>
      <c r="GY195" s="16"/>
      <c r="GZ195" s="12"/>
      <c r="HA195" s="9"/>
      <c r="HB195" s="9"/>
      <c r="HC195" s="16"/>
      <c r="HD195" s="16"/>
      <c r="HE195" s="16"/>
      <c r="HF195" s="16"/>
      <c r="HG195" s="16"/>
      <c r="HH195" s="12"/>
      <c r="HI195" s="9"/>
      <c r="HJ195" s="9"/>
      <c r="HK195" s="16"/>
      <c r="HL195" s="16"/>
      <c r="HM195" s="16"/>
      <c r="HN195" s="16"/>
      <c r="HO195" s="16"/>
      <c r="HP195" s="12"/>
      <c r="HQ195" s="9"/>
      <c r="HR195" s="9"/>
      <c r="HS195" s="16"/>
      <c r="HT195" s="16"/>
      <c r="HU195" s="16"/>
      <c r="HV195" s="16"/>
      <c r="HW195" s="16"/>
      <c r="HX195" s="12"/>
      <c r="HY195" s="9"/>
      <c r="HZ195" s="9"/>
      <c r="IA195" s="16"/>
      <c r="IB195" s="16"/>
      <c r="IC195" s="16"/>
      <c r="ID195" s="16"/>
      <c r="IE195" s="16"/>
      <c r="IF195" s="12"/>
      <c r="IG195" s="9"/>
      <c r="IH195" s="9"/>
      <c r="II195" s="16"/>
      <c r="IJ195" s="16"/>
      <c r="IK195" s="16"/>
      <c r="IL195" s="16"/>
      <c r="IM195" s="16"/>
      <c r="IN195" s="12"/>
      <c r="IO195" s="9"/>
      <c r="IP195" s="9"/>
      <c r="IQ195" s="16"/>
      <c r="IR195" s="16"/>
      <c r="IS195" s="16"/>
      <c r="IT195" s="16"/>
      <c r="IU195" s="16"/>
      <c r="IV195" s="12"/>
    </row>
    <row r="196" spans="1:256" s="39" customFormat="1" ht="12.75">
      <c r="A196" s="200"/>
      <c r="B196" s="181"/>
      <c r="C196" s="205"/>
      <c r="D196" s="84" t="s">
        <v>2223</v>
      </c>
      <c r="E196" s="84" t="s">
        <v>2224</v>
      </c>
      <c r="F196" s="77">
        <v>1.831</v>
      </c>
      <c r="G196" s="190"/>
      <c r="H196" s="77">
        <v>1.831</v>
      </c>
      <c r="I196" s="77"/>
      <c r="J196" s="77"/>
      <c r="K196" s="197"/>
      <c r="L196" s="16"/>
      <c r="M196" s="16"/>
      <c r="N196" s="16"/>
      <c r="O196" s="16"/>
      <c r="P196" s="12"/>
      <c r="Q196" s="9"/>
      <c r="R196" s="9"/>
      <c r="S196" s="16"/>
      <c r="T196" s="16"/>
      <c r="U196" s="16"/>
      <c r="V196" s="16"/>
      <c r="W196" s="16"/>
      <c r="X196" s="12"/>
      <c r="Y196" s="9"/>
      <c r="Z196" s="9"/>
      <c r="AA196" s="16"/>
      <c r="AB196" s="16"/>
      <c r="AC196" s="16"/>
      <c r="AD196" s="16"/>
      <c r="AE196" s="16"/>
      <c r="AF196" s="12"/>
      <c r="AG196" s="9"/>
      <c r="AH196" s="9"/>
      <c r="AI196" s="16"/>
      <c r="AJ196" s="16"/>
      <c r="AK196" s="16"/>
      <c r="AL196" s="16"/>
      <c r="AM196" s="16"/>
      <c r="AN196" s="12"/>
      <c r="AO196" s="9"/>
      <c r="AP196" s="9"/>
      <c r="AQ196" s="16"/>
      <c r="AR196" s="16"/>
      <c r="AS196" s="16"/>
      <c r="AT196" s="16"/>
      <c r="AU196" s="16"/>
      <c r="AV196" s="12"/>
      <c r="AW196" s="9"/>
      <c r="AX196" s="9"/>
      <c r="AY196" s="16"/>
      <c r="AZ196" s="16"/>
      <c r="BA196" s="16"/>
      <c r="BB196" s="16"/>
      <c r="BC196" s="16"/>
      <c r="BD196" s="12"/>
      <c r="BE196" s="9"/>
      <c r="BF196" s="9"/>
      <c r="BG196" s="16"/>
      <c r="BH196" s="16"/>
      <c r="BI196" s="16"/>
      <c r="BJ196" s="16"/>
      <c r="BK196" s="16"/>
      <c r="BL196" s="12"/>
      <c r="BM196" s="9"/>
      <c r="BN196" s="9"/>
      <c r="BO196" s="16"/>
      <c r="BP196" s="16"/>
      <c r="BQ196" s="16"/>
      <c r="BR196" s="16"/>
      <c r="BS196" s="16"/>
      <c r="BT196" s="12"/>
      <c r="BU196" s="9"/>
      <c r="BV196" s="9"/>
      <c r="BW196" s="16"/>
      <c r="BX196" s="16"/>
      <c r="BY196" s="16"/>
      <c r="BZ196" s="16"/>
      <c r="CA196" s="16"/>
      <c r="CB196" s="12"/>
      <c r="CC196" s="9"/>
      <c r="CD196" s="9"/>
      <c r="CE196" s="16"/>
      <c r="CF196" s="16"/>
      <c r="CG196" s="16"/>
      <c r="CH196" s="16"/>
      <c r="CI196" s="16"/>
      <c r="CJ196" s="12"/>
      <c r="CK196" s="9"/>
      <c r="CL196" s="9"/>
      <c r="CM196" s="16"/>
      <c r="CN196" s="16"/>
      <c r="CO196" s="16"/>
      <c r="CP196" s="16"/>
      <c r="CQ196" s="16"/>
      <c r="CR196" s="12"/>
      <c r="CS196" s="9"/>
      <c r="CT196" s="9"/>
      <c r="CU196" s="16"/>
      <c r="CV196" s="16"/>
      <c r="CW196" s="16"/>
      <c r="CX196" s="16"/>
      <c r="CY196" s="16"/>
      <c r="CZ196" s="12"/>
      <c r="DA196" s="9"/>
      <c r="DB196" s="9"/>
      <c r="DC196" s="16"/>
      <c r="DD196" s="16"/>
      <c r="DE196" s="16"/>
      <c r="DF196" s="16"/>
      <c r="DG196" s="16"/>
      <c r="DH196" s="12"/>
      <c r="DI196" s="9"/>
      <c r="DJ196" s="9"/>
      <c r="DK196" s="16"/>
      <c r="DL196" s="16"/>
      <c r="DM196" s="16"/>
      <c r="DN196" s="16"/>
      <c r="DO196" s="16"/>
      <c r="DP196" s="12"/>
      <c r="DQ196" s="9"/>
      <c r="DR196" s="9"/>
      <c r="DS196" s="16"/>
      <c r="DT196" s="16"/>
      <c r="DU196" s="16"/>
      <c r="DV196" s="16"/>
      <c r="DW196" s="16"/>
      <c r="DX196" s="12"/>
      <c r="DY196" s="9"/>
      <c r="DZ196" s="9"/>
      <c r="EA196" s="16"/>
      <c r="EB196" s="16"/>
      <c r="EC196" s="16"/>
      <c r="ED196" s="16"/>
      <c r="EE196" s="16"/>
      <c r="EF196" s="12"/>
      <c r="EG196" s="9"/>
      <c r="EH196" s="9"/>
      <c r="EI196" s="16"/>
      <c r="EJ196" s="16"/>
      <c r="EK196" s="16"/>
      <c r="EL196" s="16"/>
      <c r="EM196" s="16"/>
      <c r="EN196" s="12"/>
      <c r="EO196" s="9"/>
      <c r="EP196" s="9"/>
      <c r="EQ196" s="16"/>
      <c r="ER196" s="16"/>
      <c r="ES196" s="16"/>
      <c r="ET196" s="16"/>
      <c r="EU196" s="16"/>
      <c r="EV196" s="12"/>
      <c r="EW196" s="9"/>
      <c r="EX196" s="9"/>
      <c r="EY196" s="16"/>
      <c r="EZ196" s="16"/>
      <c r="FA196" s="16"/>
      <c r="FB196" s="16"/>
      <c r="FC196" s="16"/>
      <c r="FD196" s="12"/>
      <c r="FE196" s="9"/>
      <c r="FF196" s="9"/>
      <c r="FG196" s="16"/>
      <c r="FH196" s="16"/>
      <c r="FI196" s="16"/>
      <c r="FJ196" s="16"/>
      <c r="FK196" s="16"/>
      <c r="FL196" s="12"/>
      <c r="FM196" s="9"/>
      <c r="FN196" s="9"/>
      <c r="FO196" s="16"/>
      <c r="FP196" s="16"/>
      <c r="FQ196" s="16"/>
      <c r="FR196" s="16"/>
      <c r="FS196" s="16"/>
      <c r="FT196" s="12"/>
      <c r="FU196" s="9"/>
      <c r="FV196" s="9"/>
      <c r="FW196" s="16"/>
      <c r="FX196" s="16"/>
      <c r="FY196" s="16"/>
      <c r="FZ196" s="16"/>
      <c r="GA196" s="16"/>
      <c r="GB196" s="12"/>
      <c r="GC196" s="9"/>
      <c r="GD196" s="9"/>
      <c r="GE196" s="16"/>
      <c r="GF196" s="16"/>
      <c r="GG196" s="16"/>
      <c r="GH196" s="16"/>
      <c r="GI196" s="16"/>
      <c r="GJ196" s="12"/>
      <c r="GK196" s="9"/>
      <c r="GL196" s="9"/>
      <c r="GM196" s="16"/>
      <c r="GN196" s="16"/>
      <c r="GO196" s="16"/>
      <c r="GP196" s="16"/>
      <c r="GQ196" s="16"/>
      <c r="GR196" s="12"/>
      <c r="GS196" s="9"/>
      <c r="GT196" s="9"/>
      <c r="GU196" s="16"/>
      <c r="GV196" s="16"/>
      <c r="GW196" s="16"/>
      <c r="GX196" s="16"/>
      <c r="GY196" s="16"/>
      <c r="GZ196" s="12"/>
      <c r="HA196" s="9"/>
      <c r="HB196" s="9"/>
      <c r="HC196" s="16"/>
      <c r="HD196" s="16"/>
      <c r="HE196" s="16"/>
      <c r="HF196" s="16"/>
      <c r="HG196" s="16"/>
      <c r="HH196" s="12"/>
      <c r="HI196" s="9"/>
      <c r="HJ196" s="9"/>
      <c r="HK196" s="16"/>
      <c r="HL196" s="16"/>
      <c r="HM196" s="16"/>
      <c r="HN196" s="16"/>
      <c r="HO196" s="16"/>
      <c r="HP196" s="12"/>
      <c r="HQ196" s="9"/>
      <c r="HR196" s="9"/>
      <c r="HS196" s="16"/>
      <c r="HT196" s="16"/>
      <c r="HU196" s="16"/>
      <c r="HV196" s="16"/>
      <c r="HW196" s="16"/>
      <c r="HX196" s="12"/>
      <c r="HY196" s="9"/>
      <c r="HZ196" s="9"/>
      <c r="IA196" s="16"/>
      <c r="IB196" s="16"/>
      <c r="IC196" s="16"/>
      <c r="ID196" s="16"/>
      <c r="IE196" s="16"/>
      <c r="IF196" s="12"/>
      <c r="IG196" s="9"/>
      <c r="IH196" s="9"/>
      <c r="II196" s="16"/>
      <c r="IJ196" s="16"/>
      <c r="IK196" s="16"/>
      <c r="IL196" s="16"/>
      <c r="IM196" s="16"/>
      <c r="IN196" s="12"/>
      <c r="IO196" s="9"/>
      <c r="IP196" s="9"/>
      <c r="IQ196" s="16"/>
      <c r="IR196" s="16"/>
      <c r="IS196" s="16"/>
      <c r="IT196" s="16"/>
      <c r="IU196" s="16"/>
      <c r="IV196" s="12"/>
    </row>
    <row r="197" spans="1:256" s="39" customFormat="1" ht="33.75">
      <c r="A197" s="200"/>
      <c r="B197" s="181"/>
      <c r="C197" s="205"/>
      <c r="D197" s="84" t="s">
        <v>2225</v>
      </c>
      <c r="E197" s="84" t="s">
        <v>2226</v>
      </c>
      <c r="F197" s="77">
        <v>0.025</v>
      </c>
      <c r="G197" s="190"/>
      <c r="H197" s="77">
        <v>0.025</v>
      </c>
      <c r="I197" s="77"/>
      <c r="J197" s="77"/>
      <c r="K197" s="197"/>
      <c r="L197" s="16"/>
      <c r="M197" s="16"/>
      <c r="N197" s="16"/>
      <c r="O197" s="16"/>
      <c r="P197" s="12"/>
      <c r="Q197" s="9"/>
      <c r="R197" s="9"/>
      <c r="S197" s="16"/>
      <c r="T197" s="16"/>
      <c r="U197" s="16"/>
      <c r="V197" s="16"/>
      <c r="W197" s="16"/>
      <c r="X197" s="12"/>
      <c r="Y197" s="9"/>
      <c r="Z197" s="9"/>
      <c r="AA197" s="16"/>
      <c r="AB197" s="16"/>
      <c r="AC197" s="16"/>
      <c r="AD197" s="16"/>
      <c r="AE197" s="16"/>
      <c r="AF197" s="12"/>
      <c r="AG197" s="9"/>
      <c r="AH197" s="9"/>
      <c r="AI197" s="16"/>
      <c r="AJ197" s="16"/>
      <c r="AK197" s="16"/>
      <c r="AL197" s="16"/>
      <c r="AM197" s="16"/>
      <c r="AN197" s="12"/>
      <c r="AO197" s="9"/>
      <c r="AP197" s="9"/>
      <c r="AQ197" s="16"/>
      <c r="AR197" s="16"/>
      <c r="AS197" s="16"/>
      <c r="AT197" s="16"/>
      <c r="AU197" s="16"/>
      <c r="AV197" s="12"/>
      <c r="AW197" s="9"/>
      <c r="AX197" s="9"/>
      <c r="AY197" s="16"/>
      <c r="AZ197" s="16"/>
      <c r="BA197" s="16"/>
      <c r="BB197" s="16"/>
      <c r="BC197" s="16"/>
      <c r="BD197" s="12"/>
      <c r="BE197" s="9"/>
      <c r="BF197" s="9"/>
      <c r="BG197" s="16"/>
      <c r="BH197" s="16"/>
      <c r="BI197" s="16"/>
      <c r="BJ197" s="16"/>
      <c r="BK197" s="16"/>
      <c r="BL197" s="12"/>
      <c r="BM197" s="9"/>
      <c r="BN197" s="9"/>
      <c r="BO197" s="16"/>
      <c r="BP197" s="16"/>
      <c r="BQ197" s="16"/>
      <c r="BR197" s="16"/>
      <c r="BS197" s="16"/>
      <c r="BT197" s="12"/>
      <c r="BU197" s="9"/>
      <c r="BV197" s="9"/>
      <c r="BW197" s="16"/>
      <c r="BX197" s="16"/>
      <c r="BY197" s="16"/>
      <c r="BZ197" s="16"/>
      <c r="CA197" s="16"/>
      <c r="CB197" s="12"/>
      <c r="CC197" s="9"/>
      <c r="CD197" s="9"/>
      <c r="CE197" s="16"/>
      <c r="CF197" s="16"/>
      <c r="CG197" s="16"/>
      <c r="CH197" s="16"/>
      <c r="CI197" s="16"/>
      <c r="CJ197" s="12"/>
      <c r="CK197" s="9"/>
      <c r="CL197" s="9"/>
      <c r="CM197" s="16"/>
      <c r="CN197" s="16"/>
      <c r="CO197" s="16"/>
      <c r="CP197" s="16"/>
      <c r="CQ197" s="16"/>
      <c r="CR197" s="12"/>
      <c r="CS197" s="9"/>
      <c r="CT197" s="9"/>
      <c r="CU197" s="16"/>
      <c r="CV197" s="16"/>
      <c r="CW197" s="16"/>
      <c r="CX197" s="16"/>
      <c r="CY197" s="16"/>
      <c r="CZ197" s="12"/>
      <c r="DA197" s="9"/>
      <c r="DB197" s="9"/>
      <c r="DC197" s="16"/>
      <c r="DD197" s="16"/>
      <c r="DE197" s="16"/>
      <c r="DF197" s="16"/>
      <c r="DG197" s="16"/>
      <c r="DH197" s="12"/>
      <c r="DI197" s="9"/>
      <c r="DJ197" s="9"/>
      <c r="DK197" s="16"/>
      <c r="DL197" s="16"/>
      <c r="DM197" s="16"/>
      <c r="DN197" s="16"/>
      <c r="DO197" s="16"/>
      <c r="DP197" s="12"/>
      <c r="DQ197" s="9"/>
      <c r="DR197" s="9"/>
      <c r="DS197" s="16"/>
      <c r="DT197" s="16"/>
      <c r="DU197" s="16"/>
      <c r="DV197" s="16"/>
      <c r="DW197" s="16"/>
      <c r="DX197" s="12"/>
      <c r="DY197" s="9"/>
      <c r="DZ197" s="9"/>
      <c r="EA197" s="16"/>
      <c r="EB197" s="16"/>
      <c r="EC197" s="16"/>
      <c r="ED197" s="16"/>
      <c r="EE197" s="16"/>
      <c r="EF197" s="12"/>
      <c r="EG197" s="9"/>
      <c r="EH197" s="9"/>
      <c r="EI197" s="16"/>
      <c r="EJ197" s="16"/>
      <c r="EK197" s="16"/>
      <c r="EL197" s="16"/>
      <c r="EM197" s="16"/>
      <c r="EN197" s="12"/>
      <c r="EO197" s="9"/>
      <c r="EP197" s="9"/>
      <c r="EQ197" s="16"/>
      <c r="ER197" s="16"/>
      <c r="ES197" s="16"/>
      <c r="ET197" s="16"/>
      <c r="EU197" s="16"/>
      <c r="EV197" s="12"/>
      <c r="EW197" s="9"/>
      <c r="EX197" s="9"/>
      <c r="EY197" s="16"/>
      <c r="EZ197" s="16"/>
      <c r="FA197" s="16"/>
      <c r="FB197" s="16"/>
      <c r="FC197" s="16"/>
      <c r="FD197" s="12"/>
      <c r="FE197" s="9"/>
      <c r="FF197" s="9"/>
      <c r="FG197" s="16"/>
      <c r="FH197" s="16"/>
      <c r="FI197" s="16"/>
      <c r="FJ197" s="16"/>
      <c r="FK197" s="16"/>
      <c r="FL197" s="12"/>
      <c r="FM197" s="9"/>
      <c r="FN197" s="9"/>
      <c r="FO197" s="16"/>
      <c r="FP197" s="16"/>
      <c r="FQ197" s="16"/>
      <c r="FR197" s="16"/>
      <c r="FS197" s="16"/>
      <c r="FT197" s="12"/>
      <c r="FU197" s="9"/>
      <c r="FV197" s="9"/>
      <c r="FW197" s="16"/>
      <c r="FX197" s="16"/>
      <c r="FY197" s="16"/>
      <c r="FZ197" s="16"/>
      <c r="GA197" s="16"/>
      <c r="GB197" s="12"/>
      <c r="GC197" s="9"/>
      <c r="GD197" s="9"/>
      <c r="GE197" s="16"/>
      <c r="GF197" s="16"/>
      <c r="GG197" s="16"/>
      <c r="GH197" s="16"/>
      <c r="GI197" s="16"/>
      <c r="GJ197" s="12"/>
      <c r="GK197" s="9"/>
      <c r="GL197" s="9"/>
      <c r="GM197" s="16"/>
      <c r="GN197" s="16"/>
      <c r="GO197" s="16"/>
      <c r="GP197" s="16"/>
      <c r="GQ197" s="16"/>
      <c r="GR197" s="12"/>
      <c r="GS197" s="9"/>
      <c r="GT197" s="9"/>
      <c r="GU197" s="16"/>
      <c r="GV197" s="16"/>
      <c r="GW197" s="16"/>
      <c r="GX197" s="16"/>
      <c r="GY197" s="16"/>
      <c r="GZ197" s="12"/>
      <c r="HA197" s="9"/>
      <c r="HB197" s="9"/>
      <c r="HC197" s="16"/>
      <c r="HD197" s="16"/>
      <c r="HE197" s="16"/>
      <c r="HF197" s="16"/>
      <c r="HG197" s="16"/>
      <c r="HH197" s="12"/>
      <c r="HI197" s="9"/>
      <c r="HJ197" s="9"/>
      <c r="HK197" s="16"/>
      <c r="HL197" s="16"/>
      <c r="HM197" s="16"/>
      <c r="HN197" s="16"/>
      <c r="HO197" s="16"/>
      <c r="HP197" s="12"/>
      <c r="HQ197" s="9"/>
      <c r="HR197" s="9"/>
      <c r="HS197" s="16"/>
      <c r="HT197" s="16"/>
      <c r="HU197" s="16"/>
      <c r="HV197" s="16"/>
      <c r="HW197" s="16"/>
      <c r="HX197" s="12"/>
      <c r="HY197" s="9"/>
      <c r="HZ197" s="9"/>
      <c r="IA197" s="16"/>
      <c r="IB197" s="16"/>
      <c r="IC197" s="16"/>
      <c r="ID197" s="16"/>
      <c r="IE197" s="16"/>
      <c r="IF197" s="12"/>
      <c r="IG197" s="9"/>
      <c r="IH197" s="9"/>
      <c r="II197" s="16"/>
      <c r="IJ197" s="16"/>
      <c r="IK197" s="16"/>
      <c r="IL197" s="16"/>
      <c r="IM197" s="16"/>
      <c r="IN197" s="12"/>
      <c r="IO197" s="9"/>
      <c r="IP197" s="9"/>
      <c r="IQ197" s="16"/>
      <c r="IR197" s="16"/>
      <c r="IS197" s="16"/>
      <c r="IT197" s="16"/>
      <c r="IU197" s="16"/>
      <c r="IV197" s="12"/>
    </row>
    <row r="198" spans="1:256" s="39" customFormat="1" ht="12.75">
      <c r="A198" s="200"/>
      <c r="B198" s="181"/>
      <c r="C198" s="85" t="s">
        <v>1363</v>
      </c>
      <c r="D198" s="84" t="s">
        <v>2227</v>
      </c>
      <c r="E198" s="84" t="s">
        <v>2228</v>
      </c>
      <c r="F198" s="77">
        <v>0.102</v>
      </c>
      <c r="G198" s="78" t="s">
        <v>2108</v>
      </c>
      <c r="H198" s="77">
        <v>0.102</v>
      </c>
      <c r="I198" s="77"/>
      <c r="J198" s="77"/>
      <c r="K198" s="197"/>
      <c r="L198" s="16"/>
      <c r="M198" s="16"/>
      <c r="N198" s="16"/>
      <c r="O198" s="16"/>
      <c r="P198" s="12"/>
      <c r="Q198" s="9"/>
      <c r="R198" s="9"/>
      <c r="S198" s="16"/>
      <c r="T198" s="16"/>
      <c r="U198" s="16"/>
      <c r="V198" s="16"/>
      <c r="W198" s="16"/>
      <c r="X198" s="12"/>
      <c r="Y198" s="9"/>
      <c r="Z198" s="9"/>
      <c r="AA198" s="16"/>
      <c r="AB198" s="16"/>
      <c r="AC198" s="16"/>
      <c r="AD198" s="16"/>
      <c r="AE198" s="16"/>
      <c r="AF198" s="12"/>
      <c r="AG198" s="9"/>
      <c r="AH198" s="9"/>
      <c r="AI198" s="16"/>
      <c r="AJ198" s="16"/>
      <c r="AK198" s="16"/>
      <c r="AL198" s="16"/>
      <c r="AM198" s="16"/>
      <c r="AN198" s="12"/>
      <c r="AO198" s="9"/>
      <c r="AP198" s="9"/>
      <c r="AQ198" s="16"/>
      <c r="AR198" s="16"/>
      <c r="AS198" s="16"/>
      <c r="AT198" s="16"/>
      <c r="AU198" s="16"/>
      <c r="AV198" s="12"/>
      <c r="AW198" s="9"/>
      <c r="AX198" s="9"/>
      <c r="AY198" s="16"/>
      <c r="AZ198" s="16"/>
      <c r="BA198" s="16"/>
      <c r="BB198" s="16"/>
      <c r="BC198" s="16"/>
      <c r="BD198" s="12"/>
      <c r="BE198" s="9"/>
      <c r="BF198" s="9"/>
      <c r="BG198" s="16"/>
      <c r="BH198" s="16"/>
      <c r="BI198" s="16"/>
      <c r="BJ198" s="16"/>
      <c r="BK198" s="16"/>
      <c r="BL198" s="12"/>
      <c r="BM198" s="9"/>
      <c r="BN198" s="9"/>
      <c r="BO198" s="16"/>
      <c r="BP198" s="16"/>
      <c r="BQ198" s="16"/>
      <c r="BR198" s="16"/>
      <c r="BS198" s="16"/>
      <c r="BT198" s="12"/>
      <c r="BU198" s="9"/>
      <c r="BV198" s="9"/>
      <c r="BW198" s="16"/>
      <c r="BX198" s="16"/>
      <c r="BY198" s="16"/>
      <c r="BZ198" s="16"/>
      <c r="CA198" s="16"/>
      <c r="CB198" s="12"/>
      <c r="CC198" s="9"/>
      <c r="CD198" s="9"/>
      <c r="CE198" s="16"/>
      <c r="CF198" s="16"/>
      <c r="CG198" s="16"/>
      <c r="CH198" s="16"/>
      <c r="CI198" s="16"/>
      <c r="CJ198" s="12"/>
      <c r="CK198" s="9"/>
      <c r="CL198" s="9"/>
      <c r="CM198" s="16"/>
      <c r="CN198" s="16"/>
      <c r="CO198" s="16"/>
      <c r="CP198" s="16"/>
      <c r="CQ198" s="16"/>
      <c r="CR198" s="12"/>
      <c r="CS198" s="9"/>
      <c r="CT198" s="9"/>
      <c r="CU198" s="16"/>
      <c r="CV198" s="16"/>
      <c r="CW198" s="16"/>
      <c r="CX198" s="16"/>
      <c r="CY198" s="16"/>
      <c r="CZ198" s="12"/>
      <c r="DA198" s="9"/>
      <c r="DB198" s="9"/>
      <c r="DC198" s="16"/>
      <c r="DD198" s="16"/>
      <c r="DE198" s="16"/>
      <c r="DF198" s="16"/>
      <c r="DG198" s="16"/>
      <c r="DH198" s="12"/>
      <c r="DI198" s="9"/>
      <c r="DJ198" s="9"/>
      <c r="DK198" s="16"/>
      <c r="DL198" s="16"/>
      <c r="DM198" s="16"/>
      <c r="DN198" s="16"/>
      <c r="DO198" s="16"/>
      <c r="DP198" s="12"/>
      <c r="DQ198" s="9"/>
      <c r="DR198" s="9"/>
      <c r="DS198" s="16"/>
      <c r="DT198" s="16"/>
      <c r="DU198" s="16"/>
      <c r="DV198" s="16"/>
      <c r="DW198" s="16"/>
      <c r="DX198" s="12"/>
      <c r="DY198" s="9"/>
      <c r="DZ198" s="9"/>
      <c r="EA198" s="16"/>
      <c r="EB198" s="16"/>
      <c r="EC198" s="16"/>
      <c r="ED198" s="16"/>
      <c r="EE198" s="16"/>
      <c r="EF198" s="12"/>
      <c r="EG198" s="9"/>
      <c r="EH198" s="9"/>
      <c r="EI198" s="16"/>
      <c r="EJ198" s="16"/>
      <c r="EK198" s="16"/>
      <c r="EL198" s="16"/>
      <c r="EM198" s="16"/>
      <c r="EN198" s="12"/>
      <c r="EO198" s="9"/>
      <c r="EP198" s="9"/>
      <c r="EQ198" s="16"/>
      <c r="ER198" s="16"/>
      <c r="ES198" s="16"/>
      <c r="ET198" s="16"/>
      <c r="EU198" s="16"/>
      <c r="EV198" s="12"/>
      <c r="EW198" s="9"/>
      <c r="EX198" s="9"/>
      <c r="EY198" s="16"/>
      <c r="EZ198" s="16"/>
      <c r="FA198" s="16"/>
      <c r="FB198" s="16"/>
      <c r="FC198" s="16"/>
      <c r="FD198" s="12"/>
      <c r="FE198" s="9"/>
      <c r="FF198" s="9"/>
      <c r="FG198" s="16"/>
      <c r="FH198" s="16"/>
      <c r="FI198" s="16"/>
      <c r="FJ198" s="16"/>
      <c r="FK198" s="16"/>
      <c r="FL198" s="12"/>
      <c r="FM198" s="9"/>
      <c r="FN198" s="9"/>
      <c r="FO198" s="16"/>
      <c r="FP198" s="16"/>
      <c r="FQ198" s="16"/>
      <c r="FR198" s="16"/>
      <c r="FS198" s="16"/>
      <c r="FT198" s="12"/>
      <c r="FU198" s="9"/>
      <c r="FV198" s="9"/>
      <c r="FW198" s="16"/>
      <c r="FX198" s="16"/>
      <c r="FY198" s="16"/>
      <c r="FZ198" s="16"/>
      <c r="GA198" s="16"/>
      <c r="GB198" s="12"/>
      <c r="GC198" s="9"/>
      <c r="GD198" s="9"/>
      <c r="GE198" s="16"/>
      <c r="GF198" s="16"/>
      <c r="GG198" s="16"/>
      <c r="GH198" s="16"/>
      <c r="GI198" s="16"/>
      <c r="GJ198" s="12"/>
      <c r="GK198" s="9"/>
      <c r="GL198" s="9"/>
      <c r="GM198" s="16"/>
      <c r="GN198" s="16"/>
      <c r="GO198" s="16"/>
      <c r="GP198" s="16"/>
      <c r="GQ198" s="16"/>
      <c r="GR198" s="12"/>
      <c r="GS198" s="9"/>
      <c r="GT198" s="9"/>
      <c r="GU198" s="16"/>
      <c r="GV198" s="16"/>
      <c r="GW198" s="16"/>
      <c r="GX198" s="16"/>
      <c r="GY198" s="16"/>
      <c r="GZ198" s="12"/>
      <c r="HA198" s="9"/>
      <c r="HB198" s="9"/>
      <c r="HC198" s="16"/>
      <c r="HD198" s="16"/>
      <c r="HE198" s="16"/>
      <c r="HF198" s="16"/>
      <c r="HG198" s="16"/>
      <c r="HH198" s="12"/>
      <c r="HI198" s="9"/>
      <c r="HJ198" s="9"/>
      <c r="HK198" s="16"/>
      <c r="HL198" s="16"/>
      <c r="HM198" s="16"/>
      <c r="HN198" s="16"/>
      <c r="HO198" s="16"/>
      <c r="HP198" s="12"/>
      <c r="HQ198" s="9"/>
      <c r="HR198" s="9"/>
      <c r="HS198" s="16"/>
      <c r="HT198" s="16"/>
      <c r="HU198" s="16"/>
      <c r="HV198" s="16"/>
      <c r="HW198" s="16"/>
      <c r="HX198" s="12"/>
      <c r="HY198" s="9"/>
      <c r="HZ198" s="9"/>
      <c r="IA198" s="16"/>
      <c r="IB198" s="16"/>
      <c r="IC198" s="16"/>
      <c r="ID198" s="16"/>
      <c r="IE198" s="16"/>
      <c r="IF198" s="12"/>
      <c r="IG198" s="9"/>
      <c r="IH198" s="9"/>
      <c r="II198" s="16"/>
      <c r="IJ198" s="16"/>
      <c r="IK198" s="16"/>
      <c r="IL198" s="16"/>
      <c r="IM198" s="16"/>
      <c r="IN198" s="12"/>
      <c r="IO198" s="9"/>
      <c r="IP198" s="9"/>
      <c r="IQ198" s="16"/>
      <c r="IR198" s="16"/>
      <c r="IS198" s="16"/>
      <c r="IT198" s="16"/>
      <c r="IU198" s="16"/>
      <c r="IV198" s="12"/>
    </row>
    <row r="199" spans="1:256" s="39" customFormat="1" ht="12.75">
      <c r="A199" s="200"/>
      <c r="B199" s="181"/>
      <c r="C199" s="85" t="s">
        <v>1364</v>
      </c>
      <c r="D199" s="84" t="s">
        <v>2229</v>
      </c>
      <c r="E199" s="84" t="s">
        <v>2230</v>
      </c>
      <c r="F199" s="77">
        <v>1.41</v>
      </c>
      <c r="G199" s="78" t="s">
        <v>2108</v>
      </c>
      <c r="H199" s="77">
        <v>1.41</v>
      </c>
      <c r="I199" s="77"/>
      <c r="J199" s="77"/>
      <c r="K199" s="197"/>
      <c r="L199" s="16"/>
      <c r="M199" s="16"/>
      <c r="N199" s="16"/>
      <c r="O199" s="16"/>
      <c r="P199" s="12"/>
      <c r="Q199" s="9"/>
      <c r="R199" s="9"/>
      <c r="S199" s="16"/>
      <c r="T199" s="16"/>
      <c r="U199" s="16"/>
      <c r="V199" s="16"/>
      <c r="W199" s="16"/>
      <c r="X199" s="12"/>
      <c r="Y199" s="9"/>
      <c r="Z199" s="9"/>
      <c r="AA199" s="16"/>
      <c r="AB199" s="16"/>
      <c r="AC199" s="16"/>
      <c r="AD199" s="16"/>
      <c r="AE199" s="16"/>
      <c r="AF199" s="12"/>
      <c r="AG199" s="9"/>
      <c r="AH199" s="9"/>
      <c r="AI199" s="16"/>
      <c r="AJ199" s="16"/>
      <c r="AK199" s="16"/>
      <c r="AL199" s="16"/>
      <c r="AM199" s="16"/>
      <c r="AN199" s="12"/>
      <c r="AO199" s="9"/>
      <c r="AP199" s="9"/>
      <c r="AQ199" s="16"/>
      <c r="AR199" s="16"/>
      <c r="AS199" s="16"/>
      <c r="AT199" s="16"/>
      <c r="AU199" s="16"/>
      <c r="AV199" s="12"/>
      <c r="AW199" s="9"/>
      <c r="AX199" s="9"/>
      <c r="AY199" s="16"/>
      <c r="AZ199" s="16"/>
      <c r="BA199" s="16"/>
      <c r="BB199" s="16"/>
      <c r="BC199" s="16"/>
      <c r="BD199" s="12"/>
      <c r="BE199" s="9"/>
      <c r="BF199" s="9"/>
      <c r="BG199" s="16"/>
      <c r="BH199" s="16"/>
      <c r="BI199" s="16"/>
      <c r="BJ199" s="16"/>
      <c r="BK199" s="16"/>
      <c r="BL199" s="12"/>
      <c r="BM199" s="9"/>
      <c r="BN199" s="9"/>
      <c r="BO199" s="16"/>
      <c r="BP199" s="16"/>
      <c r="BQ199" s="16"/>
      <c r="BR199" s="16"/>
      <c r="BS199" s="16"/>
      <c r="BT199" s="12"/>
      <c r="BU199" s="9"/>
      <c r="BV199" s="9"/>
      <c r="BW199" s="16"/>
      <c r="BX199" s="16"/>
      <c r="BY199" s="16"/>
      <c r="BZ199" s="16"/>
      <c r="CA199" s="16"/>
      <c r="CB199" s="12"/>
      <c r="CC199" s="9"/>
      <c r="CD199" s="9"/>
      <c r="CE199" s="16"/>
      <c r="CF199" s="16"/>
      <c r="CG199" s="16"/>
      <c r="CH199" s="16"/>
      <c r="CI199" s="16"/>
      <c r="CJ199" s="12"/>
      <c r="CK199" s="9"/>
      <c r="CL199" s="9"/>
      <c r="CM199" s="16"/>
      <c r="CN199" s="16"/>
      <c r="CO199" s="16"/>
      <c r="CP199" s="16"/>
      <c r="CQ199" s="16"/>
      <c r="CR199" s="12"/>
      <c r="CS199" s="9"/>
      <c r="CT199" s="9"/>
      <c r="CU199" s="16"/>
      <c r="CV199" s="16"/>
      <c r="CW199" s="16"/>
      <c r="CX199" s="16"/>
      <c r="CY199" s="16"/>
      <c r="CZ199" s="12"/>
      <c r="DA199" s="9"/>
      <c r="DB199" s="9"/>
      <c r="DC199" s="16"/>
      <c r="DD199" s="16"/>
      <c r="DE199" s="16"/>
      <c r="DF199" s="16"/>
      <c r="DG199" s="16"/>
      <c r="DH199" s="12"/>
      <c r="DI199" s="9"/>
      <c r="DJ199" s="9"/>
      <c r="DK199" s="16"/>
      <c r="DL199" s="16"/>
      <c r="DM199" s="16"/>
      <c r="DN199" s="16"/>
      <c r="DO199" s="16"/>
      <c r="DP199" s="12"/>
      <c r="DQ199" s="9"/>
      <c r="DR199" s="9"/>
      <c r="DS199" s="16"/>
      <c r="DT199" s="16"/>
      <c r="DU199" s="16"/>
      <c r="DV199" s="16"/>
      <c r="DW199" s="16"/>
      <c r="DX199" s="12"/>
      <c r="DY199" s="9"/>
      <c r="DZ199" s="9"/>
      <c r="EA199" s="16"/>
      <c r="EB199" s="16"/>
      <c r="EC199" s="16"/>
      <c r="ED199" s="16"/>
      <c r="EE199" s="16"/>
      <c r="EF199" s="12"/>
      <c r="EG199" s="9"/>
      <c r="EH199" s="9"/>
      <c r="EI199" s="16"/>
      <c r="EJ199" s="16"/>
      <c r="EK199" s="16"/>
      <c r="EL199" s="16"/>
      <c r="EM199" s="16"/>
      <c r="EN199" s="12"/>
      <c r="EO199" s="9"/>
      <c r="EP199" s="9"/>
      <c r="EQ199" s="16"/>
      <c r="ER199" s="16"/>
      <c r="ES199" s="16"/>
      <c r="ET199" s="16"/>
      <c r="EU199" s="16"/>
      <c r="EV199" s="12"/>
      <c r="EW199" s="9"/>
      <c r="EX199" s="9"/>
      <c r="EY199" s="16"/>
      <c r="EZ199" s="16"/>
      <c r="FA199" s="16"/>
      <c r="FB199" s="16"/>
      <c r="FC199" s="16"/>
      <c r="FD199" s="12"/>
      <c r="FE199" s="9"/>
      <c r="FF199" s="9"/>
      <c r="FG199" s="16"/>
      <c r="FH199" s="16"/>
      <c r="FI199" s="16"/>
      <c r="FJ199" s="16"/>
      <c r="FK199" s="16"/>
      <c r="FL199" s="12"/>
      <c r="FM199" s="9"/>
      <c r="FN199" s="9"/>
      <c r="FO199" s="16"/>
      <c r="FP199" s="16"/>
      <c r="FQ199" s="16"/>
      <c r="FR199" s="16"/>
      <c r="FS199" s="16"/>
      <c r="FT199" s="12"/>
      <c r="FU199" s="9"/>
      <c r="FV199" s="9"/>
      <c r="FW199" s="16"/>
      <c r="FX199" s="16"/>
      <c r="FY199" s="16"/>
      <c r="FZ199" s="16"/>
      <c r="GA199" s="16"/>
      <c r="GB199" s="12"/>
      <c r="GC199" s="9"/>
      <c r="GD199" s="9"/>
      <c r="GE199" s="16"/>
      <c r="GF199" s="16"/>
      <c r="GG199" s="16"/>
      <c r="GH199" s="16"/>
      <c r="GI199" s="16"/>
      <c r="GJ199" s="12"/>
      <c r="GK199" s="9"/>
      <c r="GL199" s="9"/>
      <c r="GM199" s="16"/>
      <c r="GN199" s="16"/>
      <c r="GO199" s="16"/>
      <c r="GP199" s="16"/>
      <c r="GQ199" s="16"/>
      <c r="GR199" s="12"/>
      <c r="GS199" s="9"/>
      <c r="GT199" s="9"/>
      <c r="GU199" s="16"/>
      <c r="GV199" s="16"/>
      <c r="GW199" s="16"/>
      <c r="GX199" s="16"/>
      <c r="GY199" s="16"/>
      <c r="GZ199" s="12"/>
      <c r="HA199" s="9"/>
      <c r="HB199" s="9"/>
      <c r="HC199" s="16"/>
      <c r="HD199" s="16"/>
      <c r="HE199" s="16"/>
      <c r="HF199" s="16"/>
      <c r="HG199" s="16"/>
      <c r="HH199" s="12"/>
      <c r="HI199" s="9"/>
      <c r="HJ199" s="9"/>
      <c r="HK199" s="16"/>
      <c r="HL199" s="16"/>
      <c r="HM199" s="16"/>
      <c r="HN199" s="16"/>
      <c r="HO199" s="16"/>
      <c r="HP199" s="12"/>
      <c r="HQ199" s="9"/>
      <c r="HR199" s="9"/>
      <c r="HS199" s="16"/>
      <c r="HT199" s="16"/>
      <c r="HU199" s="16"/>
      <c r="HV199" s="16"/>
      <c r="HW199" s="16"/>
      <c r="HX199" s="12"/>
      <c r="HY199" s="9"/>
      <c r="HZ199" s="9"/>
      <c r="IA199" s="16"/>
      <c r="IB199" s="16"/>
      <c r="IC199" s="16"/>
      <c r="ID199" s="16"/>
      <c r="IE199" s="16"/>
      <c r="IF199" s="12"/>
      <c r="IG199" s="9"/>
      <c r="IH199" s="9"/>
      <c r="II199" s="16"/>
      <c r="IJ199" s="16"/>
      <c r="IK199" s="16"/>
      <c r="IL199" s="16"/>
      <c r="IM199" s="16"/>
      <c r="IN199" s="12"/>
      <c r="IO199" s="9"/>
      <c r="IP199" s="9"/>
      <c r="IQ199" s="16"/>
      <c r="IR199" s="16"/>
      <c r="IS199" s="16"/>
      <c r="IT199" s="16"/>
      <c r="IU199" s="16"/>
      <c r="IV199" s="12"/>
    </row>
    <row r="200" spans="1:256" s="39" customFormat="1" ht="12.75">
      <c r="A200" s="200"/>
      <c r="B200" s="181"/>
      <c r="C200" s="85" t="s">
        <v>2231</v>
      </c>
      <c r="D200" s="84" t="s">
        <v>2232</v>
      </c>
      <c r="E200" s="84" t="s">
        <v>2233</v>
      </c>
      <c r="F200" s="77">
        <v>0.907</v>
      </c>
      <c r="G200" s="78" t="s">
        <v>2108</v>
      </c>
      <c r="H200" s="77">
        <v>0.907</v>
      </c>
      <c r="I200" s="77"/>
      <c r="J200" s="77"/>
      <c r="K200" s="197"/>
      <c r="L200" s="16"/>
      <c r="M200" s="16"/>
      <c r="N200" s="16"/>
      <c r="O200" s="16"/>
      <c r="P200" s="12"/>
      <c r="Q200" s="9"/>
      <c r="R200" s="9"/>
      <c r="S200" s="16"/>
      <c r="T200" s="16"/>
      <c r="U200" s="16"/>
      <c r="V200" s="16"/>
      <c r="W200" s="16"/>
      <c r="X200" s="12"/>
      <c r="Y200" s="9"/>
      <c r="Z200" s="9"/>
      <c r="AA200" s="16"/>
      <c r="AB200" s="16"/>
      <c r="AC200" s="16"/>
      <c r="AD200" s="16"/>
      <c r="AE200" s="16"/>
      <c r="AF200" s="12"/>
      <c r="AG200" s="9"/>
      <c r="AH200" s="9"/>
      <c r="AI200" s="16"/>
      <c r="AJ200" s="16"/>
      <c r="AK200" s="16"/>
      <c r="AL200" s="16"/>
      <c r="AM200" s="16"/>
      <c r="AN200" s="12"/>
      <c r="AO200" s="9"/>
      <c r="AP200" s="9"/>
      <c r="AQ200" s="16"/>
      <c r="AR200" s="16"/>
      <c r="AS200" s="16"/>
      <c r="AT200" s="16"/>
      <c r="AU200" s="16"/>
      <c r="AV200" s="12"/>
      <c r="AW200" s="9"/>
      <c r="AX200" s="9"/>
      <c r="AY200" s="16"/>
      <c r="AZ200" s="16"/>
      <c r="BA200" s="16"/>
      <c r="BB200" s="16"/>
      <c r="BC200" s="16"/>
      <c r="BD200" s="12"/>
      <c r="BE200" s="9"/>
      <c r="BF200" s="9"/>
      <c r="BG200" s="16"/>
      <c r="BH200" s="16"/>
      <c r="BI200" s="16"/>
      <c r="BJ200" s="16"/>
      <c r="BK200" s="16"/>
      <c r="BL200" s="12"/>
      <c r="BM200" s="9"/>
      <c r="BN200" s="9"/>
      <c r="BO200" s="16"/>
      <c r="BP200" s="16"/>
      <c r="BQ200" s="16"/>
      <c r="BR200" s="16"/>
      <c r="BS200" s="16"/>
      <c r="BT200" s="12"/>
      <c r="BU200" s="9"/>
      <c r="BV200" s="9"/>
      <c r="BW200" s="16"/>
      <c r="BX200" s="16"/>
      <c r="BY200" s="16"/>
      <c r="BZ200" s="16"/>
      <c r="CA200" s="16"/>
      <c r="CB200" s="12"/>
      <c r="CC200" s="9"/>
      <c r="CD200" s="9"/>
      <c r="CE200" s="16"/>
      <c r="CF200" s="16"/>
      <c r="CG200" s="16"/>
      <c r="CH200" s="16"/>
      <c r="CI200" s="16"/>
      <c r="CJ200" s="12"/>
      <c r="CK200" s="9"/>
      <c r="CL200" s="9"/>
      <c r="CM200" s="16"/>
      <c r="CN200" s="16"/>
      <c r="CO200" s="16"/>
      <c r="CP200" s="16"/>
      <c r="CQ200" s="16"/>
      <c r="CR200" s="12"/>
      <c r="CS200" s="9"/>
      <c r="CT200" s="9"/>
      <c r="CU200" s="16"/>
      <c r="CV200" s="16"/>
      <c r="CW200" s="16"/>
      <c r="CX200" s="16"/>
      <c r="CY200" s="16"/>
      <c r="CZ200" s="12"/>
      <c r="DA200" s="9"/>
      <c r="DB200" s="9"/>
      <c r="DC200" s="16"/>
      <c r="DD200" s="16"/>
      <c r="DE200" s="16"/>
      <c r="DF200" s="16"/>
      <c r="DG200" s="16"/>
      <c r="DH200" s="12"/>
      <c r="DI200" s="9"/>
      <c r="DJ200" s="9"/>
      <c r="DK200" s="16"/>
      <c r="DL200" s="16"/>
      <c r="DM200" s="16"/>
      <c r="DN200" s="16"/>
      <c r="DO200" s="16"/>
      <c r="DP200" s="12"/>
      <c r="DQ200" s="9"/>
      <c r="DR200" s="9"/>
      <c r="DS200" s="16"/>
      <c r="DT200" s="16"/>
      <c r="DU200" s="16"/>
      <c r="DV200" s="16"/>
      <c r="DW200" s="16"/>
      <c r="DX200" s="12"/>
      <c r="DY200" s="9"/>
      <c r="DZ200" s="9"/>
      <c r="EA200" s="16"/>
      <c r="EB200" s="16"/>
      <c r="EC200" s="16"/>
      <c r="ED200" s="16"/>
      <c r="EE200" s="16"/>
      <c r="EF200" s="12"/>
      <c r="EG200" s="9"/>
      <c r="EH200" s="9"/>
      <c r="EI200" s="16"/>
      <c r="EJ200" s="16"/>
      <c r="EK200" s="16"/>
      <c r="EL200" s="16"/>
      <c r="EM200" s="16"/>
      <c r="EN200" s="12"/>
      <c r="EO200" s="9"/>
      <c r="EP200" s="9"/>
      <c r="EQ200" s="16"/>
      <c r="ER200" s="16"/>
      <c r="ES200" s="16"/>
      <c r="ET200" s="16"/>
      <c r="EU200" s="16"/>
      <c r="EV200" s="12"/>
      <c r="EW200" s="9"/>
      <c r="EX200" s="9"/>
      <c r="EY200" s="16"/>
      <c r="EZ200" s="16"/>
      <c r="FA200" s="16"/>
      <c r="FB200" s="16"/>
      <c r="FC200" s="16"/>
      <c r="FD200" s="12"/>
      <c r="FE200" s="9"/>
      <c r="FF200" s="9"/>
      <c r="FG200" s="16"/>
      <c r="FH200" s="16"/>
      <c r="FI200" s="16"/>
      <c r="FJ200" s="16"/>
      <c r="FK200" s="16"/>
      <c r="FL200" s="12"/>
      <c r="FM200" s="9"/>
      <c r="FN200" s="9"/>
      <c r="FO200" s="16"/>
      <c r="FP200" s="16"/>
      <c r="FQ200" s="16"/>
      <c r="FR200" s="16"/>
      <c r="FS200" s="16"/>
      <c r="FT200" s="12"/>
      <c r="FU200" s="9"/>
      <c r="FV200" s="9"/>
      <c r="FW200" s="16"/>
      <c r="FX200" s="16"/>
      <c r="FY200" s="16"/>
      <c r="FZ200" s="16"/>
      <c r="GA200" s="16"/>
      <c r="GB200" s="12"/>
      <c r="GC200" s="9"/>
      <c r="GD200" s="9"/>
      <c r="GE200" s="16"/>
      <c r="GF200" s="16"/>
      <c r="GG200" s="16"/>
      <c r="GH200" s="16"/>
      <c r="GI200" s="16"/>
      <c r="GJ200" s="12"/>
      <c r="GK200" s="9"/>
      <c r="GL200" s="9"/>
      <c r="GM200" s="16"/>
      <c r="GN200" s="16"/>
      <c r="GO200" s="16"/>
      <c r="GP200" s="16"/>
      <c r="GQ200" s="16"/>
      <c r="GR200" s="12"/>
      <c r="GS200" s="9"/>
      <c r="GT200" s="9"/>
      <c r="GU200" s="16"/>
      <c r="GV200" s="16"/>
      <c r="GW200" s="16"/>
      <c r="GX200" s="16"/>
      <c r="GY200" s="16"/>
      <c r="GZ200" s="12"/>
      <c r="HA200" s="9"/>
      <c r="HB200" s="9"/>
      <c r="HC200" s="16"/>
      <c r="HD200" s="16"/>
      <c r="HE200" s="16"/>
      <c r="HF200" s="16"/>
      <c r="HG200" s="16"/>
      <c r="HH200" s="12"/>
      <c r="HI200" s="9"/>
      <c r="HJ200" s="9"/>
      <c r="HK200" s="16"/>
      <c r="HL200" s="16"/>
      <c r="HM200" s="16"/>
      <c r="HN200" s="16"/>
      <c r="HO200" s="16"/>
      <c r="HP200" s="12"/>
      <c r="HQ200" s="9"/>
      <c r="HR200" s="9"/>
      <c r="HS200" s="16"/>
      <c r="HT200" s="16"/>
      <c r="HU200" s="16"/>
      <c r="HV200" s="16"/>
      <c r="HW200" s="16"/>
      <c r="HX200" s="12"/>
      <c r="HY200" s="9"/>
      <c r="HZ200" s="9"/>
      <c r="IA200" s="16"/>
      <c r="IB200" s="16"/>
      <c r="IC200" s="16"/>
      <c r="ID200" s="16"/>
      <c r="IE200" s="16"/>
      <c r="IF200" s="12"/>
      <c r="IG200" s="9"/>
      <c r="IH200" s="9"/>
      <c r="II200" s="16"/>
      <c r="IJ200" s="16"/>
      <c r="IK200" s="16"/>
      <c r="IL200" s="16"/>
      <c r="IM200" s="16"/>
      <c r="IN200" s="12"/>
      <c r="IO200" s="9"/>
      <c r="IP200" s="9"/>
      <c r="IQ200" s="16"/>
      <c r="IR200" s="16"/>
      <c r="IS200" s="16"/>
      <c r="IT200" s="16"/>
      <c r="IU200" s="16"/>
      <c r="IV200" s="12"/>
    </row>
    <row r="201" spans="1:256" s="39" customFormat="1" ht="12.75">
      <c r="A201" s="200"/>
      <c r="B201" s="181"/>
      <c r="C201" s="85" t="s">
        <v>2234</v>
      </c>
      <c r="D201" s="84" t="s">
        <v>2235</v>
      </c>
      <c r="E201" s="84" t="s">
        <v>2236</v>
      </c>
      <c r="F201" s="77">
        <v>2.284</v>
      </c>
      <c r="G201" s="78" t="s">
        <v>2108</v>
      </c>
      <c r="H201" s="77">
        <v>2.284</v>
      </c>
      <c r="I201" s="77"/>
      <c r="J201" s="77"/>
      <c r="K201" s="197"/>
      <c r="L201" s="16"/>
      <c r="M201" s="16"/>
      <c r="N201" s="16"/>
      <c r="O201" s="16"/>
      <c r="P201" s="12"/>
      <c r="Q201" s="9"/>
      <c r="R201" s="9"/>
      <c r="S201" s="16"/>
      <c r="T201" s="16"/>
      <c r="U201" s="16"/>
      <c r="V201" s="16"/>
      <c r="W201" s="16"/>
      <c r="X201" s="12"/>
      <c r="Y201" s="9"/>
      <c r="Z201" s="9"/>
      <c r="AA201" s="16"/>
      <c r="AB201" s="16"/>
      <c r="AC201" s="16"/>
      <c r="AD201" s="16"/>
      <c r="AE201" s="16"/>
      <c r="AF201" s="12"/>
      <c r="AG201" s="9"/>
      <c r="AH201" s="9"/>
      <c r="AI201" s="16"/>
      <c r="AJ201" s="16"/>
      <c r="AK201" s="16"/>
      <c r="AL201" s="16"/>
      <c r="AM201" s="16"/>
      <c r="AN201" s="12"/>
      <c r="AO201" s="9"/>
      <c r="AP201" s="9"/>
      <c r="AQ201" s="16"/>
      <c r="AR201" s="16"/>
      <c r="AS201" s="16"/>
      <c r="AT201" s="16"/>
      <c r="AU201" s="16"/>
      <c r="AV201" s="12"/>
      <c r="AW201" s="9"/>
      <c r="AX201" s="9"/>
      <c r="AY201" s="16"/>
      <c r="AZ201" s="16"/>
      <c r="BA201" s="16"/>
      <c r="BB201" s="16"/>
      <c r="BC201" s="16"/>
      <c r="BD201" s="12"/>
      <c r="BE201" s="9"/>
      <c r="BF201" s="9"/>
      <c r="BG201" s="16"/>
      <c r="BH201" s="16"/>
      <c r="BI201" s="16"/>
      <c r="BJ201" s="16"/>
      <c r="BK201" s="16"/>
      <c r="BL201" s="12"/>
      <c r="BM201" s="9"/>
      <c r="BN201" s="9"/>
      <c r="BO201" s="16"/>
      <c r="BP201" s="16"/>
      <c r="BQ201" s="16"/>
      <c r="BR201" s="16"/>
      <c r="BS201" s="16"/>
      <c r="BT201" s="12"/>
      <c r="BU201" s="9"/>
      <c r="BV201" s="9"/>
      <c r="BW201" s="16"/>
      <c r="BX201" s="16"/>
      <c r="BY201" s="16"/>
      <c r="BZ201" s="16"/>
      <c r="CA201" s="16"/>
      <c r="CB201" s="12"/>
      <c r="CC201" s="9"/>
      <c r="CD201" s="9"/>
      <c r="CE201" s="16"/>
      <c r="CF201" s="16"/>
      <c r="CG201" s="16"/>
      <c r="CH201" s="16"/>
      <c r="CI201" s="16"/>
      <c r="CJ201" s="12"/>
      <c r="CK201" s="9"/>
      <c r="CL201" s="9"/>
      <c r="CM201" s="16"/>
      <c r="CN201" s="16"/>
      <c r="CO201" s="16"/>
      <c r="CP201" s="16"/>
      <c r="CQ201" s="16"/>
      <c r="CR201" s="12"/>
      <c r="CS201" s="9"/>
      <c r="CT201" s="9"/>
      <c r="CU201" s="16"/>
      <c r="CV201" s="16"/>
      <c r="CW201" s="16"/>
      <c r="CX201" s="16"/>
      <c r="CY201" s="16"/>
      <c r="CZ201" s="12"/>
      <c r="DA201" s="9"/>
      <c r="DB201" s="9"/>
      <c r="DC201" s="16"/>
      <c r="DD201" s="16"/>
      <c r="DE201" s="16"/>
      <c r="DF201" s="16"/>
      <c r="DG201" s="16"/>
      <c r="DH201" s="12"/>
      <c r="DI201" s="9"/>
      <c r="DJ201" s="9"/>
      <c r="DK201" s="16"/>
      <c r="DL201" s="16"/>
      <c r="DM201" s="16"/>
      <c r="DN201" s="16"/>
      <c r="DO201" s="16"/>
      <c r="DP201" s="12"/>
      <c r="DQ201" s="9"/>
      <c r="DR201" s="9"/>
      <c r="DS201" s="16"/>
      <c r="DT201" s="16"/>
      <c r="DU201" s="16"/>
      <c r="DV201" s="16"/>
      <c r="DW201" s="16"/>
      <c r="DX201" s="12"/>
      <c r="DY201" s="9"/>
      <c r="DZ201" s="9"/>
      <c r="EA201" s="16"/>
      <c r="EB201" s="16"/>
      <c r="EC201" s="16"/>
      <c r="ED201" s="16"/>
      <c r="EE201" s="16"/>
      <c r="EF201" s="12"/>
      <c r="EG201" s="9"/>
      <c r="EH201" s="9"/>
      <c r="EI201" s="16"/>
      <c r="EJ201" s="16"/>
      <c r="EK201" s="16"/>
      <c r="EL201" s="16"/>
      <c r="EM201" s="16"/>
      <c r="EN201" s="12"/>
      <c r="EO201" s="9"/>
      <c r="EP201" s="9"/>
      <c r="EQ201" s="16"/>
      <c r="ER201" s="16"/>
      <c r="ES201" s="16"/>
      <c r="ET201" s="16"/>
      <c r="EU201" s="16"/>
      <c r="EV201" s="12"/>
      <c r="EW201" s="9"/>
      <c r="EX201" s="9"/>
      <c r="EY201" s="16"/>
      <c r="EZ201" s="16"/>
      <c r="FA201" s="16"/>
      <c r="FB201" s="16"/>
      <c r="FC201" s="16"/>
      <c r="FD201" s="12"/>
      <c r="FE201" s="9"/>
      <c r="FF201" s="9"/>
      <c r="FG201" s="16"/>
      <c r="FH201" s="16"/>
      <c r="FI201" s="16"/>
      <c r="FJ201" s="16"/>
      <c r="FK201" s="16"/>
      <c r="FL201" s="12"/>
      <c r="FM201" s="9"/>
      <c r="FN201" s="9"/>
      <c r="FO201" s="16"/>
      <c r="FP201" s="16"/>
      <c r="FQ201" s="16"/>
      <c r="FR201" s="16"/>
      <c r="FS201" s="16"/>
      <c r="FT201" s="12"/>
      <c r="FU201" s="9"/>
      <c r="FV201" s="9"/>
      <c r="FW201" s="16"/>
      <c r="FX201" s="16"/>
      <c r="FY201" s="16"/>
      <c r="FZ201" s="16"/>
      <c r="GA201" s="16"/>
      <c r="GB201" s="12"/>
      <c r="GC201" s="9"/>
      <c r="GD201" s="9"/>
      <c r="GE201" s="16"/>
      <c r="GF201" s="16"/>
      <c r="GG201" s="16"/>
      <c r="GH201" s="16"/>
      <c r="GI201" s="16"/>
      <c r="GJ201" s="12"/>
      <c r="GK201" s="9"/>
      <c r="GL201" s="9"/>
      <c r="GM201" s="16"/>
      <c r="GN201" s="16"/>
      <c r="GO201" s="16"/>
      <c r="GP201" s="16"/>
      <c r="GQ201" s="16"/>
      <c r="GR201" s="12"/>
      <c r="GS201" s="9"/>
      <c r="GT201" s="9"/>
      <c r="GU201" s="16"/>
      <c r="GV201" s="16"/>
      <c r="GW201" s="16"/>
      <c r="GX201" s="16"/>
      <c r="GY201" s="16"/>
      <c r="GZ201" s="12"/>
      <c r="HA201" s="9"/>
      <c r="HB201" s="9"/>
      <c r="HC201" s="16"/>
      <c r="HD201" s="16"/>
      <c r="HE201" s="16"/>
      <c r="HF201" s="16"/>
      <c r="HG201" s="16"/>
      <c r="HH201" s="12"/>
      <c r="HI201" s="9"/>
      <c r="HJ201" s="9"/>
      <c r="HK201" s="16"/>
      <c r="HL201" s="16"/>
      <c r="HM201" s="16"/>
      <c r="HN201" s="16"/>
      <c r="HO201" s="16"/>
      <c r="HP201" s="12"/>
      <c r="HQ201" s="9"/>
      <c r="HR201" s="9"/>
      <c r="HS201" s="16"/>
      <c r="HT201" s="16"/>
      <c r="HU201" s="16"/>
      <c r="HV201" s="16"/>
      <c r="HW201" s="16"/>
      <c r="HX201" s="12"/>
      <c r="HY201" s="9"/>
      <c r="HZ201" s="9"/>
      <c r="IA201" s="16"/>
      <c r="IB201" s="16"/>
      <c r="IC201" s="16"/>
      <c r="ID201" s="16"/>
      <c r="IE201" s="16"/>
      <c r="IF201" s="12"/>
      <c r="IG201" s="9"/>
      <c r="IH201" s="9"/>
      <c r="II201" s="16"/>
      <c r="IJ201" s="16"/>
      <c r="IK201" s="16"/>
      <c r="IL201" s="16"/>
      <c r="IM201" s="16"/>
      <c r="IN201" s="12"/>
      <c r="IO201" s="9"/>
      <c r="IP201" s="9"/>
      <c r="IQ201" s="16"/>
      <c r="IR201" s="16"/>
      <c r="IS201" s="16"/>
      <c r="IT201" s="16"/>
      <c r="IU201" s="16"/>
      <c r="IV201" s="12"/>
    </row>
    <row r="202" spans="1:256" s="39" customFormat="1" ht="12.75">
      <c r="A202" s="200"/>
      <c r="B202" s="181"/>
      <c r="C202" s="85" t="s">
        <v>2237</v>
      </c>
      <c r="D202" s="84" t="s">
        <v>2238</v>
      </c>
      <c r="E202" s="84" t="s">
        <v>2239</v>
      </c>
      <c r="F202" s="77">
        <v>1.02</v>
      </c>
      <c r="G202" s="78" t="s">
        <v>2109</v>
      </c>
      <c r="H202" s="77">
        <v>1.02</v>
      </c>
      <c r="I202" s="77"/>
      <c r="J202" s="77"/>
      <c r="K202" s="197"/>
      <c r="L202" s="16"/>
      <c r="M202" s="16"/>
      <c r="N202" s="16"/>
      <c r="O202" s="16"/>
      <c r="P202" s="12"/>
      <c r="Q202" s="9"/>
      <c r="R202" s="9"/>
      <c r="S202" s="16"/>
      <c r="T202" s="16"/>
      <c r="U202" s="16"/>
      <c r="V202" s="16"/>
      <c r="W202" s="16"/>
      <c r="X202" s="12"/>
      <c r="Y202" s="9"/>
      <c r="Z202" s="9"/>
      <c r="AA202" s="16"/>
      <c r="AB202" s="16"/>
      <c r="AC202" s="16"/>
      <c r="AD202" s="16"/>
      <c r="AE202" s="16"/>
      <c r="AF202" s="12"/>
      <c r="AG202" s="9"/>
      <c r="AH202" s="9"/>
      <c r="AI202" s="16"/>
      <c r="AJ202" s="16"/>
      <c r="AK202" s="16"/>
      <c r="AL202" s="16"/>
      <c r="AM202" s="16"/>
      <c r="AN202" s="12"/>
      <c r="AO202" s="9"/>
      <c r="AP202" s="9"/>
      <c r="AQ202" s="16"/>
      <c r="AR202" s="16"/>
      <c r="AS202" s="16"/>
      <c r="AT202" s="16"/>
      <c r="AU202" s="16"/>
      <c r="AV202" s="12"/>
      <c r="AW202" s="9"/>
      <c r="AX202" s="9"/>
      <c r="AY202" s="16"/>
      <c r="AZ202" s="16"/>
      <c r="BA202" s="16"/>
      <c r="BB202" s="16"/>
      <c r="BC202" s="16"/>
      <c r="BD202" s="12"/>
      <c r="BE202" s="9"/>
      <c r="BF202" s="9"/>
      <c r="BG202" s="16"/>
      <c r="BH202" s="16"/>
      <c r="BI202" s="16"/>
      <c r="BJ202" s="16"/>
      <c r="BK202" s="16"/>
      <c r="BL202" s="12"/>
      <c r="BM202" s="9"/>
      <c r="BN202" s="9"/>
      <c r="BO202" s="16"/>
      <c r="BP202" s="16"/>
      <c r="BQ202" s="16"/>
      <c r="BR202" s="16"/>
      <c r="BS202" s="16"/>
      <c r="BT202" s="12"/>
      <c r="BU202" s="9"/>
      <c r="BV202" s="9"/>
      <c r="BW202" s="16"/>
      <c r="BX202" s="16"/>
      <c r="BY202" s="16"/>
      <c r="BZ202" s="16"/>
      <c r="CA202" s="16"/>
      <c r="CB202" s="12"/>
      <c r="CC202" s="9"/>
      <c r="CD202" s="9"/>
      <c r="CE202" s="16"/>
      <c r="CF202" s="16"/>
      <c r="CG202" s="16"/>
      <c r="CH202" s="16"/>
      <c r="CI202" s="16"/>
      <c r="CJ202" s="12"/>
      <c r="CK202" s="9"/>
      <c r="CL202" s="9"/>
      <c r="CM202" s="16"/>
      <c r="CN202" s="16"/>
      <c r="CO202" s="16"/>
      <c r="CP202" s="16"/>
      <c r="CQ202" s="16"/>
      <c r="CR202" s="12"/>
      <c r="CS202" s="9"/>
      <c r="CT202" s="9"/>
      <c r="CU202" s="16"/>
      <c r="CV202" s="16"/>
      <c r="CW202" s="16"/>
      <c r="CX202" s="16"/>
      <c r="CY202" s="16"/>
      <c r="CZ202" s="12"/>
      <c r="DA202" s="9"/>
      <c r="DB202" s="9"/>
      <c r="DC202" s="16"/>
      <c r="DD202" s="16"/>
      <c r="DE202" s="16"/>
      <c r="DF202" s="16"/>
      <c r="DG202" s="16"/>
      <c r="DH202" s="12"/>
      <c r="DI202" s="9"/>
      <c r="DJ202" s="9"/>
      <c r="DK202" s="16"/>
      <c r="DL202" s="16"/>
      <c r="DM202" s="16"/>
      <c r="DN202" s="16"/>
      <c r="DO202" s="16"/>
      <c r="DP202" s="12"/>
      <c r="DQ202" s="9"/>
      <c r="DR202" s="9"/>
      <c r="DS202" s="16"/>
      <c r="DT202" s="16"/>
      <c r="DU202" s="16"/>
      <c r="DV202" s="16"/>
      <c r="DW202" s="16"/>
      <c r="DX202" s="12"/>
      <c r="DY202" s="9"/>
      <c r="DZ202" s="9"/>
      <c r="EA202" s="16"/>
      <c r="EB202" s="16"/>
      <c r="EC202" s="16"/>
      <c r="ED202" s="16"/>
      <c r="EE202" s="16"/>
      <c r="EF202" s="12"/>
      <c r="EG202" s="9"/>
      <c r="EH202" s="9"/>
      <c r="EI202" s="16"/>
      <c r="EJ202" s="16"/>
      <c r="EK202" s="16"/>
      <c r="EL202" s="16"/>
      <c r="EM202" s="16"/>
      <c r="EN202" s="12"/>
      <c r="EO202" s="9"/>
      <c r="EP202" s="9"/>
      <c r="EQ202" s="16"/>
      <c r="ER202" s="16"/>
      <c r="ES202" s="16"/>
      <c r="ET202" s="16"/>
      <c r="EU202" s="16"/>
      <c r="EV202" s="12"/>
      <c r="EW202" s="9"/>
      <c r="EX202" s="9"/>
      <c r="EY202" s="16"/>
      <c r="EZ202" s="16"/>
      <c r="FA202" s="16"/>
      <c r="FB202" s="16"/>
      <c r="FC202" s="16"/>
      <c r="FD202" s="12"/>
      <c r="FE202" s="9"/>
      <c r="FF202" s="9"/>
      <c r="FG202" s="16"/>
      <c r="FH202" s="16"/>
      <c r="FI202" s="16"/>
      <c r="FJ202" s="16"/>
      <c r="FK202" s="16"/>
      <c r="FL202" s="12"/>
      <c r="FM202" s="9"/>
      <c r="FN202" s="9"/>
      <c r="FO202" s="16"/>
      <c r="FP202" s="16"/>
      <c r="FQ202" s="16"/>
      <c r="FR202" s="16"/>
      <c r="FS202" s="16"/>
      <c r="FT202" s="12"/>
      <c r="FU202" s="9"/>
      <c r="FV202" s="9"/>
      <c r="FW202" s="16"/>
      <c r="FX202" s="16"/>
      <c r="FY202" s="16"/>
      <c r="FZ202" s="16"/>
      <c r="GA202" s="16"/>
      <c r="GB202" s="12"/>
      <c r="GC202" s="9"/>
      <c r="GD202" s="9"/>
      <c r="GE202" s="16"/>
      <c r="GF202" s="16"/>
      <c r="GG202" s="16"/>
      <c r="GH202" s="16"/>
      <c r="GI202" s="16"/>
      <c r="GJ202" s="12"/>
      <c r="GK202" s="9"/>
      <c r="GL202" s="9"/>
      <c r="GM202" s="16"/>
      <c r="GN202" s="16"/>
      <c r="GO202" s="16"/>
      <c r="GP202" s="16"/>
      <c r="GQ202" s="16"/>
      <c r="GR202" s="12"/>
      <c r="GS202" s="9"/>
      <c r="GT202" s="9"/>
      <c r="GU202" s="16"/>
      <c r="GV202" s="16"/>
      <c r="GW202" s="16"/>
      <c r="GX202" s="16"/>
      <c r="GY202" s="16"/>
      <c r="GZ202" s="12"/>
      <c r="HA202" s="9"/>
      <c r="HB202" s="9"/>
      <c r="HC202" s="16"/>
      <c r="HD202" s="16"/>
      <c r="HE202" s="16"/>
      <c r="HF202" s="16"/>
      <c r="HG202" s="16"/>
      <c r="HH202" s="12"/>
      <c r="HI202" s="9"/>
      <c r="HJ202" s="9"/>
      <c r="HK202" s="16"/>
      <c r="HL202" s="16"/>
      <c r="HM202" s="16"/>
      <c r="HN202" s="16"/>
      <c r="HO202" s="16"/>
      <c r="HP202" s="12"/>
      <c r="HQ202" s="9"/>
      <c r="HR202" s="9"/>
      <c r="HS202" s="16"/>
      <c r="HT202" s="16"/>
      <c r="HU202" s="16"/>
      <c r="HV202" s="16"/>
      <c r="HW202" s="16"/>
      <c r="HX202" s="12"/>
      <c r="HY202" s="9"/>
      <c r="HZ202" s="9"/>
      <c r="IA202" s="16"/>
      <c r="IB202" s="16"/>
      <c r="IC202" s="16"/>
      <c r="ID202" s="16"/>
      <c r="IE202" s="16"/>
      <c r="IF202" s="12"/>
      <c r="IG202" s="9"/>
      <c r="IH202" s="9"/>
      <c r="II202" s="16"/>
      <c r="IJ202" s="16"/>
      <c r="IK202" s="16"/>
      <c r="IL202" s="16"/>
      <c r="IM202" s="16"/>
      <c r="IN202" s="12"/>
      <c r="IO202" s="9"/>
      <c r="IP202" s="9"/>
      <c r="IQ202" s="16"/>
      <c r="IR202" s="16"/>
      <c r="IS202" s="16"/>
      <c r="IT202" s="16"/>
      <c r="IU202" s="16"/>
      <c r="IV202" s="12"/>
    </row>
    <row r="203" spans="1:256" s="39" customFormat="1" ht="12.75">
      <c r="A203" s="200"/>
      <c r="B203" s="181"/>
      <c r="C203" s="85" t="s">
        <v>2240</v>
      </c>
      <c r="D203" s="84" t="s">
        <v>2241</v>
      </c>
      <c r="E203" s="84" t="s">
        <v>2242</v>
      </c>
      <c r="F203" s="77">
        <v>2.494</v>
      </c>
      <c r="G203" s="78" t="s">
        <v>2109</v>
      </c>
      <c r="H203" s="77">
        <v>2.494</v>
      </c>
      <c r="I203" s="77"/>
      <c r="J203" s="77"/>
      <c r="K203" s="197"/>
      <c r="L203" s="16"/>
      <c r="M203" s="16"/>
      <c r="N203" s="16"/>
      <c r="O203" s="16"/>
      <c r="P203" s="12"/>
      <c r="Q203" s="9"/>
      <c r="R203" s="9"/>
      <c r="S203" s="16"/>
      <c r="T203" s="16"/>
      <c r="U203" s="16"/>
      <c r="V203" s="16"/>
      <c r="W203" s="16"/>
      <c r="X203" s="12"/>
      <c r="Y203" s="9"/>
      <c r="Z203" s="9"/>
      <c r="AA203" s="16"/>
      <c r="AB203" s="16"/>
      <c r="AC203" s="16"/>
      <c r="AD203" s="16"/>
      <c r="AE203" s="16"/>
      <c r="AF203" s="12"/>
      <c r="AG203" s="9"/>
      <c r="AH203" s="9"/>
      <c r="AI203" s="16"/>
      <c r="AJ203" s="16"/>
      <c r="AK203" s="16"/>
      <c r="AL203" s="16"/>
      <c r="AM203" s="16"/>
      <c r="AN203" s="12"/>
      <c r="AO203" s="9"/>
      <c r="AP203" s="9"/>
      <c r="AQ203" s="16"/>
      <c r="AR203" s="16"/>
      <c r="AS203" s="16"/>
      <c r="AT203" s="16"/>
      <c r="AU203" s="16"/>
      <c r="AV203" s="12"/>
      <c r="AW203" s="9"/>
      <c r="AX203" s="9"/>
      <c r="AY203" s="16"/>
      <c r="AZ203" s="16"/>
      <c r="BA203" s="16"/>
      <c r="BB203" s="16"/>
      <c r="BC203" s="16"/>
      <c r="BD203" s="12"/>
      <c r="BE203" s="9"/>
      <c r="BF203" s="9"/>
      <c r="BG203" s="16"/>
      <c r="BH203" s="16"/>
      <c r="BI203" s="16"/>
      <c r="BJ203" s="16"/>
      <c r="BK203" s="16"/>
      <c r="BL203" s="12"/>
      <c r="BM203" s="9"/>
      <c r="BN203" s="9"/>
      <c r="BO203" s="16"/>
      <c r="BP203" s="16"/>
      <c r="BQ203" s="16"/>
      <c r="BR203" s="16"/>
      <c r="BS203" s="16"/>
      <c r="BT203" s="12"/>
      <c r="BU203" s="9"/>
      <c r="BV203" s="9"/>
      <c r="BW203" s="16"/>
      <c r="BX203" s="16"/>
      <c r="BY203" s="16"/>
      <c r="BZ203" s="16"/>
      <c r="CA203" s="16"/>
      <c r="CB203" s="12"/>
      <c r="CC203" s="9"/>
      <c r="CD203" s="9"/>
      <c r="CE203" s="16"/>
      <c r="CF203" s="16"/>
      <c r="CG203" s="16"/>
      <c r="CH203" s="16"/>
      <c r="CI203" s="16"/>
      <c r="CJ203" s="12"/>
      <c r="CK203" s="9"/>
      <c r="CL203" s="9"/>
      <c r="CM203" s="16"/>
      <c r="CN203" s="16"/>
      <c r="CO203" s="16"/>
      <c r="CP203" s="16"/>
      <c r="CQ203" s="16"/>
      <c r="CR203" s="12"/>
      <c r="CS203" s="9"/>
      <c r="CT203" s="9"/>
      <c r="CU203" s="16"/>
      <c r="CV203" s="16"/>
      <c r="CW203" s="16"/>
      <c r="CX203" s="16"/>
      <c r="CY203" s="16"/>
      <c r="CZ203" s="12"/>
      <c r="DA203" s="9"/>
      <c r="DB203" s="9"/>
      <c r="DC203" s="16"/>
      <c r="DD203" s="16"/>
      <c r="DE203" s="16"/>
      <c r="DF203" s="16"/>
      <c r="DG203" s="16"/>
      <c r="DH203" s="12"/>
      <c r="DI203" s="9"/>
      <c r="DJ203" s="9"/>
      <c r="DK203" s="16"/>
      <c r="DL203" s="16"/>
      <c r="DM203" s="16"/>
      <c r="DN203" s="16"/>
      <c r="DO203" s="16"/>
      <c r="DP203" s="12"/>
      <c r="DQ203" s="9"/>
      <c r="DR203" s="9"/>
      <c r="DS203" s="16"/>
      <c r="DT203" s="16"/>
      <c r="DU203" s="16"/>
      <c r="DV203" s="16"/>
      <c r="DW203" s="16"/>
      <c r="DX203" s="12"/>
      <c r="DY203" s="9"/>
      <c r="DZ203" s="9"/>
      <c r="EA203" s="16"/>
      <c r="EB203" s="16"/>
      <c r="EC203" s="16"/>
      <c r="ED203" s="16"/>
      <c r="EE203" s="16"/>
      <c r="EF203" s="12"/>
      <c r="EG203" s="9"/>
      <c r="EH203" s="9"/>
      <c r="EI203" s="16"/>
      <c r="EJ203" s="16"/>
      <c r="EK203" s="16"/>
      <c r="EL203" s="16"/>
      <c r="EM203" s="16"/>
      <c r="EN203" s="12"/>
      <c r="EO203" s="9"/>
      <c r="EP203" s="9"/>
      <c r="EQ203" s="16"/>
      <c r="ER203" s="16"/>
      <c r="ES203" s="16"/>
      <c r="ET203" s="16"/>
      <c r="EU203" s="16"/>
      <c r="EV203" s="12"/>
      <c r="EW203" s="9"/>
      <c r="EX203" s="9"/>
      <c r="EY203" s="16"/>
      <c r="EZ203" s="16"/>
      <c r="FA203" s="16"/>
      <c r="FB203" s="16"/>
      <c r="FC203" s="16"/>
      <c r="FD203" s="12"/>
      <c r="FE203" s="9"/>
      <c r="FF203" s="9"/>
      <c r="FG203" s="16"/>
      <c r="FH203" s="16"/>
      <c r="FI203" s="16"/>
      <c r="FJ203" s="16"/>
      <c r="FK203" s="16"/>
      <c r="FL203" s="12"/>
      <c r="FM203" s="9"/>
      <c r="FN203" s="9"/>
      <c r="FO203" s="16"/>
      <c r="FP203" s="16"/>
      <c r="FQ203" s="16"/>
      <c r="FR203" s="16"/>
      <c r="FS203" s="16"/>
      <c r="FT203" s="12"/>
      <c r="FU203" s="9"/>
      <c r="FV203" s="9"/>
      <c r="FW203" s="16"/>
      <c r="FX203" s="16"/>
      <c r="FY203" s="16"/>
      <c r="FZ203" s="16"/>
      <c r="GA203" s="16"/>
      <c r="GB203" s="12"/>
      <c r="GC203" s="9"/>
      <c r="GD203" s="9"/>
      <c r="GE203" s="16"/>
      <c r="GF203" s="16"/>
      <c r="GG203" s="16"/>
      <c r="GH203" s="16"/>
      <c r="GI203" s="16"/>
      <c r="GJ203" s="12"/>
      <c r="GK203" s="9"/>
      <c r="GL203" s="9"/>
      <c r="GM203" s="16"/>
      <c r="GN203" s="16"/>
      <c r="GO203" s="16"/>
      <c r="GP203" s="16"/>
      <c r="GQ203" s="16"/>
      <c r="GR203" s="12"/>
      <c r="GS203" s="9"/>
      <c r="GT203" s="9"/>
      <c r="GU203" s="16"/>
      <c r="GV203" s="16"/>
      <c r="GW203" s="16"/>
      <c r="GX203" s="16"/>
      <c r="GY203" s="16"/>
      <c r="GZ203" s="12"/>
      <c r="HA203" s="9"/>
      <c r="HB203" s="9"/>
      <c r="HC203" s="16"/>
      <c r="HD203" s="16"/>
      <c r="HE203" s="16"/>
      <c r="HF203" s="16"/>
      <c r="HG203" s="16"/>
      <c r="HH203" s="12"/>
      <c r="HI203" s="9"/>
      <c r="HJ203" s="9"/>
      <c r="HK203" s="16"/>
      <c r="HL203" s="16"/>
      <c r="HM203" s="16"/>
      <c r="HN203" s="16"/>
      <c r="HO203" s="16"/>
      <c r="HP203" s="12"/>
      <c r="HQ203" s="9"/>
      <c r="HR203" s="9"/>
      <c r="HS203" s="16"/>
      <c r="HT203" s="16"/>
      <c r="HU203" s="16"/>
      <c r="HV203" s="16"/>
      <c r="HW203" s="16"/>
      <c r="HX203" s="12"/>
      <c r="HY203" s="9"/>
      <c r="HZ203" s="9"/>
      <c r="IA203" s="16"/>
      <c r="IB203" s="16"/>
      <c r="IC203" s="16"/>
      <c r="ID203" s="16"/>
      <c r="IE203" s="16"/>
      <c r="IF203" s="12"/>
      <c r="IG203" s="9"/>
      <c r="IH203" s="9"/>
      <c r="II203" s="16"/>
      <c r="IJ203" s="16"/>
      <c r="IK203" s="16"/>
      <c r="IL203" s="16"/>
      <c r="IM203" s="16"/>
      <c r="IN203" s="12"/>
      <c r="IO203" s="9"/>
      <c r="IP203" s="9"/>
      <c r="IQ203" s="16"/>
      <c r="IR203" s="16"/>
      <c r="IS203" s="16"/>
      <c r="IT203" s="16"/>
      <c r="IU203" s="16"/>
      <c r="IV203" s="12"/>
    </row>
    <row r="204" spans="1:14" ht="42">
      <c r="A204" s="200" t="s">
        <v>4077</v>
      </c>
      <c r="B204" s="181" t="s">
        <v>962</v>
      </c>
      <c r="C204" s="51" t="s">
        <v>2107</v>
      </c>
      <c r="D204" s="73" t="s">
        <v>963</v>
      </c>
      <c r="E204" s="73" t="s">
        <v>964</v>
      </c>
      <c r="F204" s="46">
        <f>SUM(F205:F211)</f>
        <v>28.904999999999998</v>
      </c>
      <c r="G204" s="55" t="s">
        <v>2108</v>
      </c>
      <c r="H204" s="46">
        <f>SUM(H205:H211)</f>
        <v>28.904999999999998</v>
      </c>
      <c r="I204" s="77"/>
      <c r="J204" s="77"/>
      <c r="K204" s="178" t="s">
        <v>3492</v>
      </c>
      <c r="L204" s="64"/>
      <c r="M204" s="64"/>
      <c r="N204" s="65"/>
    </row>
    <row r="205" spans="1:14" ht="22.5">
      <c r="A205" s="200"/>
      <c r="B205" s="181"/>
      <c r="C205" s="205" t="s">
        <v>1361</v>
      </c>
      <c r="D205" s="84" t="s">
        <v>963</v>
      </c>
      <c r="E205" s="84" t="s">
        <v>965</v>
      </c>
      <c r="F205" s="77">
        <v>0.507</v>
      </c>
      <c r="G205" s="190" t="s">
        <v>2108</v>
      </c>
      <c r="H205" s="77">
        <v>0.507</v>
      </c>
      <c r="I205" s="77"/>
      <c r="J205" s="77"/>
      <c r="K205" s="178"/>
      <c r="L205" s="64"/>
      <c r="M205" s="64"/>
      <c r="N205" s="65"/>
    </row>
    <row r="206" spans="1:14" ht="12.75">
      <c r="A206" s="200"/>
      <c r="B206" s="181"/>
      <c r="C206" s="205"/>
      <c r="D206" s="84" t="s">
        <v>966</v>
      </c>
      <c r="E206" s="84" t="s">
        <v>967</v>
      </c>
      <c r="F206" s="77">
        <v>12.049</v>
      </c>
      <c r="G206" s="190"/>
      <c r="H206" s="77">
        <v>12.049</v>
      </c>
      <c r="I206" s="77"/>
      <c r="J206" s="77"/>
      <c r="K206" s="178"/>
      <c r="L206" s="64"/>
      <c r="M206" s="64"/>
      <c r="N206" s="65"/>
    </row>
    <row r="207" spans="1:14" ht="12.75">
      <c r="A207" s="200"/>
      <c r="B207" s="181"/>
      <c r="C207" s="205"/>
      <c r="D207" s="84" t="s">
        <v>968</v>
      </c>
      <c r="E207" s="84" t="s">
        <v>969</v>
      </c>
      <c r="F207" s="77">
        <v>10.824</v>
      </c>
      <c r="G207" s="190"/>
      <c r="H207" s="77">
        <v>10.824</v>
      </c>
      <c r="I207" s="77"/>
      <c r="J207" s="77"/>
      <c r="K207" s="178"/>
      <c r="L207" s="64"/>
      <c r="M207" s="64"/>
      <c r="N207" s="65"/>
    </row>
    <row r="208" spans="1:14" ht="45">
      <c r="A208" s="200"/>
      <c r="B208" s="181"/>
      <c r="C208" s="205"/>
      <c r="D208" s="84" t="s">
        <v>970</v>
      </c>
      <c r="E208" s="84" t="s">
        <v>971</v>
      </c>
      <c r="F208" s="77">
        <v>0.285</v>
      </c>
      <c r="G208" s="190"/>
      <c r="H208" s="77">
        <v>0.285</v>
      </c>
      <c r="I208" s="77"/>
      <c r="J208" s="77"/>
      <c r="K208" s="178"/>
      <c r="L208" s="64"/>
      <c r="M208" s="64"/>
      <c r="N208" s="65"/>
    </row>
    <row r="209" spans="1:14" ht="12.75">
      <c r="A209" s="200"/>
      <c r="B209" s="181"/>
      <c r="C209" s="85" t="s">
        <v>972</v>
      </c>
      <c r="D209" s="84" t="s">
        <v>973</v>
      </c>
      <c r="E209" s="84" t="s">
        <v>974</v>
      </c>
      <c r="F209" s="77">
        <v>1.046</v>
      </c>
      <c r="G209" s="78" t="s">
        <v>2108</v>
      </c>
      <c r="H209" s="77">
        <v>1.046</v>
      </c>
      <c r="I209" s="77"/>
      <c r="J209" s="77"/>
      <c r="K209" s="178"/>
      <c r="L209" s="64"/>
      <c r="M209" s="64"/>
      <c r="N209" s="65"/>
    </row>
    <row r="210" spans="1:14" ht="12.75">
      <c r="A210" s="200"/>
      <c r="B210" s="181"/>
      <c r="C210" s="60" t="s">
        <v>975</v>
      </c>
      <c r="D210" s="84" t="s">
        <v>976</v>
      </c>
      <c r="E210" s="84" t="s">
        <v>977</v>
      </c>
      <c r="F210" s="77">
        <v>2.796</v>
      </c>
      <c r="G210" s="78" t="s">
        <v>2108</v>
      </c>
      <c r="H210" s="77">
        <v>2.796</v>
      </c>
      <c r="I210" s="77"/>
      <c r="J210" s="77"/>
      <c r="K210" s="178"/>
      <c r="L210" s="64"/>
      <c r="M210" s="64"/>
      <c r="N210" s="65"/>
    </row>
    <row r="211" spans="1:14" ht="12.75">
      <c r="A211" s="200"/>
      <c r="B211" s="181"/>
      <c r="C211" s="60" t="s">
        <v>978</v>
      </c>
      <c r="D211" s="84" t="s">
        <v>979</v>
      </c>
      <c r="E211" s="84" t="s">
        <v>400</v>
      </c>
      <c r="F211" s="77">
        <v>1.398</v>
      </c>
      <c r="G211" s="78" t="s">
        <v>2108</v>
      </c>
      <c r="H211" s="77">
        <v>1.398</v>
      </c>
      <c r="I211" s="77"/>
      <c r="J211" s="77"/>
      <c r="K211" s="178"/>
      <c r="L211" s="64"/>
      <c r="M211" s="64"/>
      <c r="N211" s="65"/>
    </row>
    <row r="212" spans="1:14" ht="54.75" customHeight="1">
      <c r="A212" s="200" t="s">
        <v>4078</v>
      </c>
      <c r="B212" s="73" t="s">
        <v>4729</v>
      </c>
      <c r="C212" s="51" t="s">
        <v>2107</v>
      </c>
      <c r="D212" s="73" t="s">
        <v>401</v>
      </c>
      <c r="E212" s="73" t="s">
        <v>408</v>
      </c>
      <c r="F212" s="46">
        <f>F213+F214+F215+F216+F217+F218+F219</f>
        <v>36.89</v>
      </c>
      <c r="G212" s="55" t="s">
        <v>2109</v>
      </c>
      <c r="H212" s="46">
        <f>SUM(H213:H219)</f>
        <v>36.89</v>
      </c>
      <c r="I212" s="77"/>
      <c r="J212" s="77"/>
      <c r="K212" s="178" t="s">
        <v>3492</v>
      </c>
      <c r="L212" s="64"/>
      <c r="M212" s="64"/>
      <c r="N212" s="65"/>
    </row>
    <row r="213" spans="1:14" ht="33.75">
      <c r="A213" s="200"/>
      <c r="B213" s="207"/>
      <c r="C213" s="205" t="s">
        <v>1361</v>
      </c>
      <c r="D213" s="84" t="s">
        <v>401</v>
      </c>
      <c r="E213" s="84" t="s">
        <v>402</v>
      </c>
      <c r="F213" s="77">
        <v>15.698</v>
      </c>
      <c r="G213" s="190" t="s">
        <v>2109</v>
      </c>
      <c r="H213" s="77">
        <v>15.698</v>
      </c>
      <c r="I213" s="77"/>
      <c r="J213" s="77"/>
      <c r="K213" s="178"/>
      <c r="L213" s="64"/>
      <c r="M213" s="64"/>
      <c r="N213" s="65"/>
    </row>
    <row r="214" spans="1:14" ht="12.75">
      <c r="A214" s="200"/>
      <c r="B214" s="207"/>
      <c r="C214" s="205"/>
      <c r="D214" s="84" t="s">
        <v>403</v>
      </c>
      <c r="E214" s="84" t="s">
        <v>404</v>
      </c>
      <c r="F214" s="77">
        <v>3.911</v>
      </c>
      <c r="G214" s="190"/>
      <c r="H214" s="77">
        <v>3.911</v>
      </c>
      <c r="I214" s="77"/>
      <c r="J214" s="77"/>
      <c r="K214" s="178"/>
      <c r="L214" s="64"/>
      <c r="M214" s="64"/>
      <c r="N214" s="65"/>
    </row>
    <row r="215" spans="1:14" ht="12.75">
      <c r="A215" s="200"/>
      <c r="B215" s="207"/>
      <c r="C215" s="205"/>
      <c r="D215" s="84" t="s">
        <v>405</v>
      </c>
      <c r="E215" s="84" t="s">
        <v>406</v>
      </c>
      <c r="F215" s="77">
        <v>6.87</v>
      </c>
      <c r="G215" s="190"/>
      <c r="H215" s="77">
        <v>6.87</v>
      </c>
      <c r="I215" s="77"/>
      <c r="J215" s="77"/>
      <c r="K215" s="178"/>
      <c r="L215" s="64"/>
      <c r="M215" s="64"/>
      <c r="N215" s="65"/>
    </row>
    <row r="216" spans="1:14" ht="12.75">
      <c r="A216" s="200"/>
      <c r="B216" s="207"/>
      <c r="C216" s="205"/>
      <c r="D216" s="84" t="s">
        <v>407</v>
      </c>
      <c r="E216" s="84" t="s">
        <v>408</v>
      </c>
      <c r="F216" s="77">
        <v>5.648</v>
      </c>
      <c r="G216" s="190"/>
      <c r="H216" s="77">
        <v>5.648</v>
      </c>
      <c r="I216" s="77"/>
      <c r="J216" s="77"/>
      <c r="K216" s="178"/>
      <c r="L216" s="64"/>
      <c r="M216" s="64"/>
      <c r="N216" s="65"/>
    </row>
    <row r="217" spans="1:14" ht="12.75">
      <c r="A217" s="200"/>
      <c r="B217" s="207"/>
      <c r="C217" s="60" t="s">
        <v>409</v>
      </c>
      <c r="D217" s="84" t="s">
        <v>410</v>
      </c>
      <c r="E217" s="84" t="s">
        <v>411</v>
      </c>
      <c r="F217" s="77">
        <v>2.043</v>
      </c>
      <c r="G217" s="78" t="s">
        <v>2109</v>
      </c>
      <c r="H217" s="77">
        <v>2.043</v>
      </c>
      <c r="I217" s="77"/>
      <c r="J217" s="77"/>
      <c r="K217" s="178"/>
      <c r="L217" s="64"/>
      <c r="M217" s="64"/>
      <c r="N217" s="65"/>
    </row>
    <row r="218" spans="1:14" ht="12.75">
      <c r="A218" s="200"/>
      <c r="B218" s="207"/>
      <c r="C218" s="60" t="s">
        <v>412</v>
      </c>
      <c r="D218" s="84" t="s">
        <v>413</v>
      </c>
      <c r="E218" s="84" t="s">
        <v>414</v>
      </c>
      <c r="F218" s="77">
        <v>1.3</v>
      </c>
      <c r="G218" s="78" t="s">
        <v>2109</v>
      </c>
      <c r="H218" s="77">
        <v>1.3</v>
      </c>
      <c r="I218" s="77"/>
      <c r="J218" s="77"/>
      <c r="K218" s="178"/>
      <c r="L218" s="64"/>
      <c r="M218" s="64"/>
      <c r="N218" s="65"/>
    </row>
    <row r="219" spans="1:14" ht="12.75">
      <c r="A219" s="200"/>
      <c r="B219" s="207"/>
      <c r="C219" s="60" t="s">
        <v>415</v>
      </c>
      <c r="D219" s="84" t="s">
        <v>416</v>
      </c>
      <c r="E219" s="84" t="s">
        <v>417</v>
      </c>
      <c r="F219" s="77">
        <v>1.42</v>
      </c>
      <c r="G219" s="78" t="s">
        <v>2109</v>
      </c>
      <c r="H219" s="77">
        <v>1.42</v>
      </c>
      <c r="I219" s="77"/>
      <c r="J219" s="77"/>
      <c r="K219" s="178"/>
      <c r="L219" s="64"/>
      <c r="M219" s="64"/>
      <c r="N219" s="65"/>
    </row>
    <row r="220" spans="1:14" ht="42">
      <c r="A220" s="100" t="s">
        <v>4079</v>
      </c>
      <c r="B220" s="73" t="s">
        <v>418</v>
      </c>
      <c r="C220" s="51" t="s">
        <v>1361</v>
      </c>
      <c r="D220" s="73" t="s">
        <v>1003</v>
      </c>
      <c r="E220" s="73" t="s">
        <v>1005</v>
      </c>
      <c r="F220" s="46">
        <v>17.165</v>
      </c>
      <c r="G220" s="55" t="s">
        <v>1004</v>
      </c>
      <c r="H220" s="46">
        <f>F220</f>
        <v>17.165</v>
      </c>
      <c r="I220" s="77"/>
      <c r="J220" s="77"/>
      <c r="K220" s="81" t="s">
        <v>3492</v>
      </c>
      <c r="L220" s="64"/>
      <c r="M220" s="64"/>
      <c r="N220" s="65"/>
    </row>
    <row r="221" spans="1:14" ht="42">
      <c r="A221" s="89" t="s">
        <v>4080</v>
      </c>
      <c r="B221" s="73" t="s">
        <v>4730</v>
      </c>
      <c r="C221" s="51" t="s">
        <v>1361</v>
      </c>
      <c r="D221" s="73" t="s">
        <v>1006</v>
      </c>
      <c r="E221" s="73" t="s">
        <v>1007</v>
      </c>
      <c r="F221" s="46">
        <v>27.265</v>
      </c>
      <c r="G221" s="55" t="s">
        <v>2108</v>
      </c>
      <c r="H221" s="46">
        <f>F221</f>
        <v>27.265</v>
      </c>
      <c r="I221" s="77"/>
      <c r="J221" s="77"/>
      <c r="K221" s="59" t="s">
        <v>3492</v>
      </c>
      <c r="L221" s="64"/>
      <c r="M221" s="64"/>
      <c r="N221" s="65"/>
    </row>
    <row r="222" spans="1:14" ht="42">
      <c r="A222" s="200" t="s">
        <v>4081</v>
      </c>
      <c r="B222" s="181" t="s">
        <v>1008</v>
      </c>
      <c r="C222" s="51" t="s">
        <v>2107</v>
      </c>
      <c r="D222" s="73" t="s">
        <v>4731</v>
      </c>
      <c r="E222" s="73" t="s">
        <v>1009</v>
      </c>
      <c r="F222" s="46">
        <f>SUM(F223:F225)</f>
        <v>15.253</v>
      </c>
      <c r="G222" s="55" t="s">
        <v>2108</v>
      </c>
      <c r="H222" s="46">
        <f>SUM(H223:H225)</f>
        <v>15.253</v>
      </c>
      <c r="I222" s="77"/>
      <c r="J222" s="77"/>
      <c r="K222" s="178" t="s">
        <v>3492</v>
      </c>
      <c r="L222" s="64"/>
      <c r="M222" s="64"/>
      <c r="N222" s="65"/>
    </row>
    <row r="223" spans="1:14" ht="45">
      <c r="A223" s="200"/>
      <c r="B223" s="181"/>
      <c r="C223" s="205" t="s">
        <v>1361</v>
      </c>
      <c r="D223" s="84" t="s">
        <v>4731</v>
      </c>
      <c r="E223" s="84" t="s">
        <v>1010</v>
      </c>
      <c r="F223" s="77">
        <v>12.205</v>
      </c>
      <c r="G223" s="190" t="s">
        <v>2108</v>
      </c>
      <c r="H223" s="77">
        <v>12.205</v>
      </c>
      <c r="I223" s="77"/>
      <c r="J223" s="77"/>
      <c r="K223" s="178"/>
      <c r="L223" s="64"/>
      <c r="M223" s="64"/>
      <c r="N223" s="65"/>
    </row>
    <row r="224" spans="1:14" ht="12.75">
      <c r="A224" s="200"/>
      <c r="B224" s="181"/>
      <c r="C224" s="205"/>
      <c r="D224" s="84" t="s">
        <v>1011</v>
      </c>
      <c r="E224" s="84" t="s">
        <v>1009</v>
      </c>
      <c r="F224" s="77">
        <v>2.629</v>
      </c>
      <c r="G224" s="190"/>
      <c r="H224" s="77">
        <v>2.629</v>
      </c>
      <c r="I224" s="77"/>
      <c r="J224" s="77"/>
      <c r="K224" s="178"/>
      <c r="L224" s="64"/>
      <c r="M224" s="64"/>
      <c r="N224" s="65"/>
    </row>
    <row r="225" spans="1:14" ht="12.75">
      <c r="A225" s="200"/>
      <c r="B225" s="181"/>
      <c r="C225" s="85" t="s">
        <v>1012</v>
      </c>
      <c r="D225" s="84" t="s">
        <v>1013</v>
      </c>
      <c r="E225" s="84" t="s">
        <v>1014</v>
      </c>
      <c r="F225" s="77">
        <v>0.419</v>
      </c>
      <c r="G225" s="78" t="s">
        <v>2108</v>
      </c>
      <c r="H225" s="77">
        <v>0.419</v>
      </c>
      <c r="I225" s="77"/>
      <c r="J225" s="77"/>
      <c r="K225" s="178"/>
      <c r="L225" s="64"/>
      <c r="M225" s="64"/>
      <c r="N225" s="65"/>
    </row>
    <row r="226" spans="1:14" ht="42">
      <c r="A226" s="200" t="s">
        <v>4082</v>
      </c>
      <c r="B226" s="181" t="s">
        <v>4732</v>
      </c>
      <c r="C226" s="51" t="s">
        <v>2107</v>
      </c>
      <c r="D226" s="73" t="s">
        <v>1015</v>
      </c>
      <c r="E226" s="73" t="s">
        <v>1016</v>
      </c>
      <c r="F226" s="46">
        <f>SUM(F227:F228)</f>
        <v>9.556</v>
      </c>
      <c r="G226" s="55" t="s">
        <v>2108</v>
      </c>
      <c r="H226" s="46">
        <f>SUM(H227:H228)</f>
        <v>9.556</v>
      </c>
      <c r="I226" s="77"/>
      <c r="J226" s="77"/>
      <c r="K226" s="178" t="s">
        <v>3492</v>
      </c>
      <c r="L226" s="64"/>
      <c r="M226" s="64"/>
      <c r="N226" s="65"/>
    </row>
    <row r="227" spans="1:14" ht="45">
      <c r="A227" s="200"/>
      <c r="B227" s="181"/>
      <c r="C227" s="85" t="s">
        <v>1361</v>
      </c>
      <c r="D227" s="84" t="s">
        <v>1017</v>
      </c>
      <c r="E227" s="84" t="s">
        <v>1018</v>
      </c>
      <c r="F227" s="77">
        <v>9.276</v>
      </c>
      <c r="G227" s="78" t="s">
        <v>2108</v>
      </c>
      <c r="H227" s="77">
        <v>9.276</v>
      </c>
      <c r="I227" s="77"/>
      <c r="J227" s="77"/>
      <c r="K227" s="178"/>
      <c r="L227" s="64"/>
      <c r="M227" s="64"/>
      <c r="N227" s="65"/>
    </row>
    <row r="228" spans="1:14" ht="33.75">
      <c r="A228" s="200"/>
      <c r="B228" s="181"/>
      <c r="C228" s="60" t="s">
        <v>975</v>
      </c>
      <c r="D228" s="84" t="s">
        <v>1019</v>
      </c>
      <c r="E228" s="84" t="s">
        <v>1020</v>
      </c>
      <c r="F228" s="77">
        <v>0.28</v>
      </c>
      <c r="G228" s="78" t="s">
        <v>2108</v>
      </c>
      <c r="H228" s="77">
        <v>0.28</v>
      </c>
      <c r="I228" s="77"/>
      <c r="J228" s="77"/>
      <c r="K228" s="178"/>
      <c r="L228" s="64"/>
      <c r="M228" s="64"/>
      <c r="N228" s="65"/>
    </row>
    <row r="229" spans="1:14" ht="42">
      <c r="A229" s="200" t="s">
        <v>4083</v>
      </c>
      <c r="B229" s="181" t="s">
        <v>4733</v>
      </c>
      <c r="C229" s="51" t="s">
        <v>2107</v>
      </c>
      <c r="D229" s="51" t="s">
        <v>1021</v>
      </c>
      <c r="E229" s="51" t="s">
        <v>4734</v>
      </c>
      <c r="F229" s="46">
        <f>SUM(F230:F235)</f>
        <v>8.429</v>
      </c>
      <c r="G229" s="55" t="s">
        <v>2108</v>
      </c>
      <c r="H229" s="46">
        <f>SUM(H230:H235)</f>
        <v>8.429</v>
      </c>
      <c r="I229" s="77"/>
      <c r="J229" s="77"/>
      <c r="K229" s="178" t="s">
        <v>3492</v>
      </c>
      <c r="L229" s="64"/>
      <c r="M229" s="64"/>
      <c r="N229" s="65"/>
    </row>
    <row r="230" spans="1:14" ht="33.75">
      <c r="A230" s="224"/>
      <c r="B230" s="226"/>
      <c r="C230" s="205" t="s">
        <v>1361</v>
      </c>
      <c r="D230" s="85" t="s">
        <v>1021</v>
      </c>
      <c r="E230" s="60" t="s">
        <v>1022</v>
      </c>
      <c r="F230" s="77">
        <v>3.083</v>
      </c>
      <c r="G230" s="190" t="s">
        <v>2108</v>
      </c>
      <c r="H230" s="77">
        <v>3.083</v>
      </c>
      <c r="I230" s="77"/>
      <c r="J230" s="77"/>
      <c r="K230" s="178"/>
      <c r="L230" s="64"/>
      <c r="M230" s="64"/>
      <c r="N230" s="65"/>
    </row>
    <row r="231" spans="1:14" ht="22.5">
      <c r="A231" s="224"/>
      <c r="B231" s="226"/>
      <c r="C231" s="226"/>
      <c r="D231" s="85" t="s">
        <v>1023</v>
      </c>
      <c r="E231" s="85" t="s">
        <v>1024</v>
      </c>
      <c r="F231" s="77">
        <v>1.666</v>
      </c>
      <c r="G231" s="209"/>
      <c r="H231" s="77">
        <v>1.666</v>
      </c>
      <c r="I231" s="77"/>
      <c r="J231" s="77"/>
      <c r="K231" s="178"/>
      <c r="L231" s="64"/>
      <c r="M231" s="64"/>
      <c r="N231" s="65"/>
    </row>
    <row r="232" spans="1:14" ht="45">
      <c r="A232" s="224"/>
      <c r="B232" s="226"/>
      <c r="C232" s="226"/>
      <c r="D232" s="85" t="s">
        <v>1025</v>
      </c>
      <c r="E232" s="85" t="s">
        <v>4734</v>
      </c>
      <c r="F232" s="77">
        <v>1.192</v>
      </c>
      <c r="G232" s="209"/>
      <c r="H232" s="77">
        <v>1.192</v>
      </c>
      <c r="I232" s="77"/>
      <c r="J232" s="77"/>
      <c r="K232" s="178"/>
      <c r="L232" s="64"/>
      <c r="M232" s="64"/>
      <c r="N232" s="65"/>
    </row>
    <row r="233" spans="1:14" ht="12.75">
      <c r="A233" s="224"/>
      <c r="B233" s="226"/>
      <c r="C233" s="85" t="s">
        <v>1026</v>
      </c>
      <c r="D233" s="60" t="s">
        <v>1027</v>
      </c>
      <c r="E233" s="85" t="s">
        <v>1028</v>
      </c>
      <c r="F233" s="77">
        <v>0.621</v>
      </c>
      <c r="G233" s="78" t="s">
        <v>2108</v>
      </c>
      <c r="H233" s="77">
        <v>0.621</v>
      </c>
      <c r="I233" s="77"/>
      <c r="J233" s="77"/>
      <c r="K233" s="178"/>
      <c r="L233" s="64"/>
      <c r="M233" s="64"/>
      <c r="N233" s="65"/>
    </row>
    <row r="234" spans="1:14" ht="12.75">
      <c r="A234" s="224"/>
      <c r="B234" s="226"/>
      <c r="C234" s="85" t="s">
        <v>1029</v>
      </c>
      <c r="D234" s="60" t="s">
        <v>1030</v>
      </c>
      <c r="E234" s="85" t="s">
        <v>1031</v>
      </c>
      <c r="F234" s="77">
        <v>1.095</v>
      </c>
      <c r="G234" s="78" t="s">
        <v>2108</v>
      </c>
      <c r="H234" s="77">
        <v>1.095</v>
      </c>
      <c r="I234" s="77"/>
      <c r="J234" s="77"/>
      <c r="K234" s="178"/>
      <c r="L234" s="64"/>
      <c r="M234" s="64"/>
      <c r="N234" s="65"/>
    </row>
    <row r="235" spans="1:14" ht="12.75">
      <c r="A235" s="224"/>
      <c r="B235" s="226"/>
      <c r="C235" s="85" t="s">
        <v>1032</v>
      </c>
      <c r="D235" s="60" t="s">
        <v>1033</v>
      </c>
      <c r="E235" s="85" t="s">
        <v>1034</v>
      </c>
      <c r="F235" s="77">
        <v>0.772</v>
      </c>
      <c r="G235" s="78" t="s">
        <v>2108</v>
      </c>
      <c r="H235" s="77">
        <v>0.772</v>
      </c>
      <c r="I235" s="77"/>
      <c r="J235" s="77"/>
      <c r="K235" s="178"/>
      <c r="L235" s="64"/>
      <c r="M235" s="64"/>
      <c r="N235" s="65"/>
    </row>
    <row r="236" spans="1:14" ht="42">
      <c r="A236" s="200" t="s">
        <v>4084</v>
      </c>
      <c r="B236" s="73" t="s">
        <v>1037</v>
      </c>
      <c r="C236" s="51" t="s">
        <v>2107</v>
      </c>
      <c r="D236" s="73" t="s">
        <v>1038</v>
      </c>
      <c r="E236" s="73" t="s">
        <v>4735</v>
      </c>
      <c r="F236" s="46">
        <f>F237+F238</f>
        <v>7.606</v>
      </c>
      <c r="G236" s="55" t="s">
        <v>2108</v>
      </c>
      <c r="H236" s="46">
        <f>SUM(H237:H238)</f>
        <v>7.606</v>
      </c>
      <c r="I236" s="77"/>
      <c r="J236" s="77"/>
      <c r="K236" s="178" t="s">
        <v>3492</v>
      </c>
      <c r="L236" s="64"/>
      <c r="M236" s="64"/>
      <c r="N236" s="65"/>
    </row>
    <row r="237" spans="1:14" ht="33.75">
      <c r="A237" s="200"/>
      <c r="B237" s="73"/>
      <c r="C237" s="205" t="s">
        <v>1361</v>
      </c>
      <c r="D237" s="84" t="s">
        <v>1038</v>
      </c>
      <c r="E237" s="84" t="s">
        <v>2318</v>
      </c>
      <c r="F237" s="77">
        <v>0.296</v>
      </c>
      <c r="G237" s="78" t="s">
        <v>2108</v>
      </c>
      <c r="H237" s="77">
        <v>0.296</v>
      </c>
      <c r="I237" s="77"/>
      <c r="J237" s="77"/>
      <c r="K237" s="178"/>
      <c r="L237" s="64"/>
      <c r="M237" s="64"/>
      <c r="N237" s="65"/>
    </row>
    <row r="238" spans="1:14" ht="45">
      <c r="A238" s="200"/>
      <c r="B238" s="73"/>
      <c r="C238" s="205"/>
      <c r="D238" s="84" t="s">
        <v>1039</v>
      </c>
      <c r="E238" s="84" t="s">
        <v>4735</v>
      </c>
      <c r="F238" s="77">
        <v>7.31</v>
      </c>
      <c r="G238" s="78" t="s">
        <v>2108</v>
      </c>
      <c r="H238" s="77">
        <v>7.31</v>
      </c>
      <c r="I238" s="77"/>
      <c r="J238" s="77"/>
      <c r="K238" s="178"/>
      <c r="L238" s="64"/>
      <c r="M238" s="64"/>
      <c r="N238" s="65"/>
    </row>
    <row r="239" spans="1:14" ht="42">
      <c r="A239" s="200" t="s">
        <v>4085</v>
      </c>
      <c r="B239" s="73" t="s">
        <v>4736</v>
      </c>
      <c r="C239" s="51" t="s">
        <v>2107</v>
      </c>
      <c r="D239" s="73" t="s">
        <v>1041</v>
      </c>
      <c r="E239" s="73" t="s">
        <v>1045</v>
      </c>
      <c r="F239" s="46">
        <f>F240+F241+F242</f>
        <v>4.827</v>
      </c>
      <c r="G239" s="55" t="s">
        <v>2108</v>
      </c>
      <c r="H239" s="46">
        <f>SUM(H240:H242)</f>
        <v>4.827</v>
      </c>
      <c r="I239" s="77"/>
      <c r="J239" s="77"/>
      <c r="K239" s="178" t="s">
        <v>3492</v>
      </c>
      <c r="L239" s="64"/>
      <c r="M239" s="64"/>
      <c r="N239" s="65"/>
    </row>
    <row r="240" spans="1:14" ht="45">
      <c r="A240" s="200"/>
      <c r="B240" s="207"/>
      <c r="C240" s="205" t="s">
        <v>1361</v>
      </c>
      <c r="D240" s="84" t="s">
        <v>1042</v>
      </c>
      <c r="E240" s="84" t="s">
        <v>1043</v>
      </c>
      <c r="F240" s="77">
        <v>0.726</v>
      </c>
      <c r="G240" s="190" t="s">
        <v>2108</v>
      </c>
      <c r="H240" s="77">
        <v>0.726</v>
      </c>
      <c r="I240" s="77"/>
      <c r="J240" s="77"/>
      <c r="K240" s="178"/>
      <c r="L240" s="64"/>
      <c r="M240" s="64"/>
      <c r="N240" s="65"/>
    </row>
    <row r="241" spans="1:14" ht="12.75">
      <c r="A241" s="200"/>
      <c r="B241" s="207"/>
      <c r="C241" s="205"/>
      <c r="D241" s="84" t="s">
        <v>1044</v>
      </c>
      <c r="E241" s="84" t="s">
        <v>1045</v>
      </c>
      <c r="F241" s="77">
        <v>2.557</v>
      </c>
      <c r="G241" s="190"/>
      <c r="H241" s="77">
        <v>2.557</v>
      </c>
      <c r="I241" s="77"/>
      <c r="J241" s="77"/>
      <c r="K241" s="178"/>
      <c r="L241" s="64"/>
      <c r="M241" s="64"/>
      <c r="N241" s="65"/>
    </row>
    <row r="242" spans="1:14" ht="12.75">
      <c r="A242" s="200"/>
      <c r="B242" s="207"/>
      <c r="C242" s="85" t="s">
        <v>1046</v>
      </c>
      <c r="D242" s="84" t="s">
        <v>1047</v>
      </c>
      <c r="E242" s="84" t="s">
        <v>1048</v>
      </c>
      <c r="F242" s="77">
        <v>1.544</v>
      </c>
      <c r="G242" s="78" t="s">
        <v>2108</v>
      </c>
      <c r="H242" s="77">
        <v>1.544</v>
      </c>
      <c r="I242" s="77"/>
      <c r="J242" s="77"/>
      <c r="K242" s="178"/>
      <c r="L242" s="64"/>
      <c r="M242" s="64"/>
      <c r="N242" s="65"/>
    </row>
    <row r="243" spans="1:14" ht="42">
      <c r="A243" s="200" t="s">
        <v>4086</v>
      </c>
      <c r="B243" s="181" t="s">
        <v>1049</v>
      </c>
      <c r="C243" s="51" t="s">
        <v>2107</v>
      </c>
      <c r="D243" s="73" t="s">
        <v>1050</v>
      </c>
      <c r="E243" s="73" t="s">
        <v>1051</v>
      </c>
      <c r="F243" s="46">
        <f>SUM(F244:F245)</f>
        <v>2.0540000000000003</v>
      </c>
      <c r="G243" s="55" t="s">
        <v>2109</v>
      </c>
      <c r="H243" s="46">
        <f>SUM(H244:H245)</f>
        <v>2.0540000000000003</v>
      </c>
      <c r="I243" s="77"/>
      <c r="J243" s="77"/>
      <c r="K243" s="178" t="s">
        <v>3492</v>
      </c>
      <c r="L243" s="64"/>
      <c r="M243" s="64"/>
      <c r="N243" s="65"/>
    </row>
    <row r="244" spans="1:14" ht="33.75">
      <c r="A244" s="200"/>
      <c r="B244" s="181"/>
      <c r="C244" s="85" t="s">
        <v>1361</v>
      </c>
      <c r="D244" s="84" t="s">
        <v>1052</v>
      </c>
      <c r="E244" s="84" t="s">
        <v>1053</v>
      </c>
      <c r="F244" s="77">
        <v>1.78</v>
      </c>
      <c r="G244" s="78" t="s">
        <v>2109</v>
      </c>
      <c r="H244" s="77">
        <v>1.78</v>
      </c>
      <c r="I244" s="77"/>
      <c r="J244" s="77"/>
      <c r="K244" s="178"/>
      <c r="L244" s="64"/>
      <c r="M244" s="64"/>
      <c r="N244" s="65"/>
    </row>
    <row r="245" spans="1:14" ht="33.75">
      <c r="A245" s="200"/>
      <c r="B245" s="181"/>
      <c r="C245" s="85" t="s">
        <v>1054</v>
      </c>
      <c r="D245" s="84" t="s">
        <v>1055</v>
      </c>
      <c r="E245" s="84" t="s">
        <v>1051</v>
      </c>
      <c r="F245" s="77">
        <v>0.274</v>
      </c>
      <c r="G245" s="78" t="s">
        <v>2109</v>
      </c>
      <c r="H245" s="77">
        <v>0.274</v>
      </c>
      <c r="I245" s="77"/>
      <c r="J245" s="77"/>
      <c r="K245" s="178"/>
      <c r="L245" s="64"/>
      <c r="M245" s="64"/>
      <c r="N245" s="65"/>
    </row>
    <row r="246" spans="1:14" ht="31.5">
      <c r="A246" s="200" t="s">
        <v>4087</v>
      </c>
      <c r="B246" s="181" t="s">
        <v>1056</v>
      </c>
      <c r="C246" s="51" t="s">
        <v>2107</v>
      </c>
      <c r="D246" s="73" t="s">
        <v>1057</v>
      </c>
      <c r="E246" s="73" t="s">
        <v>1058</v>
      </c>
      <c r="F246" s="46">
        <f>SUM(F247:F251)</f>
        <v>4.925000000000001</v>
      </c>
      <c r="G246" s="55" t="s">
        <v>2109</v>
      </c>
      <c r="H246" s="46">
        <f>SUM(H247:H251)</f>
        <v>4.925000000000001</v>
      </c>
      <c r="I246" s="77"/>
      <c r="J246" s="77"/>
      <c r="K246" s="178" t="s">
        <v>3492</v>
      </c>
      <c r="L246" s="64"/>
      <c r="M246" s="64"/>
      <c r="N246" s="65"/>
    </row>
    <row r="247" spans="1:14" ht="12.75">
      <c r="A247" s="200"/>
      <c r="B247" s="181"/>
      <c r="C247" s="205" t="s">
        <v>1361</v>
      </c>
      <c r="D247" s="84" t="s">
        <v>1059</v>
      </c>
      <c r="E247" s="84" t="s">
        <v>1060</v>
      </c>
      <c r="F247" s="77">
        <v>1.403</v>
      </c>
      <c r="G247" s="190" t="s">
        <v>2109</v>
      </c>
      <c r="H247" s="77">
        <v>1.403</v>
      </c>
      <c r="I247" s="77"/>
      <c r="J247" s="77"/>
      <c r="K247" s="178"/>
      <c r="L247" s="64"/>
      <c r="M247" s="64"/>
      <c r="N247" s="65"/>
    </row>
    <row r="248" spans="1:14" ht="12.75">
      <c r="A248" s="200"/>
      <c r="B248" s="181"/>
      <c r="C248" s="205"/>
      <c r="D248" s="84" t="s">
        <v>1061</v>
      </c>
      <c r="E248" s="84" t="s">
        <v>1062</v>
      </c>
      <c r="F248" s="77">
        <v>2.705</v>
      </c>
      <c r="G248" s="190"/>
      <c r="H248" s="77">
        <v>2.705</v>
      </c>
      <c r="I248" s="77"/>
      <c r="J248" s="77"/>
      <c r="K248" s="178"/>
      <c r="L248" s="64"/>
      <c r="M248" s="64"/>
      <c r="N248" s="65"/>
    </row>
    <row r="249" spans="1:14" ht="33.75">
      <c r="A249" s="200"/>
      <c r="B249" s="181"/>
      <c r="C249" s="85" t="s">
        <v>1054</v>
      </c>
      <c r="D249" s="84" t="s">
        <v>1057</v>
      </c>
      <c r="E249" s="84" t="s">
        <v>1063</v>
      </c>
      <c r="F249" s="77">
        <v>0.377</v>
      </c>
      <c r="G249" s="78" t="s">
        <v>2109</v>
      </c>
      <c r="H249" s="77">
        <v>0.377</v>
      </c>
      <c r="I249" s="77"/>
      <c r="J249" s="77"/>
      <c r="K249" s="178"/>
      <c r="L249" s="64"/>
      <c r="M249" s="64"/>
      <c r="N249" s="65"/>
    </row>
    <row r="250" spans="1:14" ht="12.75">
      <c r="A250" s="200"/>
      <c r="B250" s="181"/>
      <c r="C250" s="85" t="s">
        <v>1064</v>
      </c>
      <c r="D250" s="84" t="s">
        <v>1065</v>
      </c>
      <c r="E250" s="84" t="s">
        <v>1066</v>
      </c>
      <c r="F250" s="77">
        <v>0.277</v>
      </c>
      <c r="G250" s="78" t="s">
        <v>2109</v>
      </c>
      <c r="H250" s="77">
        <v>0.277</v>
      </c>
      <c r="I250" s="77"/>
      <c r="J250" s="77"/>
      <c r="K250" s="178"/>
      <c r="L250" s="64"/>
      <c r="M250" s="64"/>
      <c r="N250" s="65"/>
    </row>
    <row r="251" spans="1:14" ht="33.75">
      <c r="A251" s="200"/>
      <c r="B251" s="181"/>
      <c r="C251" s="85" t="s">
        <v>1067</v>
      </c>
      <c r="D251" s="84" t="s">
        <v>1068</v>
      </c>
      <c r="E251" s="84" t="s">
        <v>1058</v>
      </c>
      <c r="F251" s="77">
        <v>0.163</v>
      </c>
      <c r="G251" s="78" t="s">
        <v>2109</v>
      </c>
      <c r="H251" s="77">
        <v>0.163</v>
      </c>
      <c r="I251" s="77"/>
      <c r="J251" s="77"/>
      <c r="K251" s="178"/>
      <c r="L251" s="64"/>
      <c r="M251" s="64"/>
      <c r="N251" s="65"/>
    </row>
    <row r="252" spans="1:14" ht="31.5">
      <c r="A252" s="89" t="s">
        <v>4088</v>
      </c>
      <c r="B252" s="73" t="s">
        <v>1069</v>
      </c>
      <c r="C252" s="51" t="s">
        <v>1361</v>
      </c>
      <c r="D252" s="73" t="s">
        <v>1070</v>
      </c>
      <c r="E252" s="73" t="s">
        <v>1071</v>
      </c>
      <c r="F252" s="46">
        <v>3.975</v>
      </c>
      <c r="G252" s="55" t="s">
        <v>2109</v>
      </c>
      <c r="H252" s="46">
        <f>F252</f>
        <v>3.975</v>
      </c>
      <c r="I252" s="77"/>
      <c r="J252" s="77"/>
      <c r="K252" s="59" t="s">
        <v>3492</v>
      </c>
      <c r="L252" s="64"/>
      <c r="M252" s="64"/>
      <c r="N252" s="65"/>
    </row>
    <row r="253" spans="1:14" ht="31.5">
      <c r="A253" s="200" t="s">
        <v>4089</v>
      </c>
      <c r="B253" s="73" t="s">
        <v>1072</v>
      </c>
      <c r="C253" s="51" t="s">
        <v>2107</v>
      </c>
      <c r="D253" s="73" t="s">
        <v>1184</v>
      </c>
      <c r="E253" s="73" t="s">
        <v>1183</v>
      </c>
      <c r="F253" s="46">
        <f>F254+F255</f>
        <v>4.504</v>
      </c>
      <c r="G253" s="55" t="s">
        <v>2108</v>
      </c>
      <c r="H253" s="46">
        <f>SUM(H254:H255)</f>
        <v>4.504</v>
      </c>
      <c r="I253" s="77"/>
      <c r="J253" s="77"/>
      <c r="K253" s="178" t="s">
        <v>3492</v>
      </c>
      <c r="L253" s="64"/>
      <c r="M253" s="64"/>
      <c r="N253" s="65"/>
    </row>
    <row r="254" spans="1:14" ht="12.75">
      <c r="A254" s="200"/>
      <c r="B254" s="207"/>
      <c r="C254" s="85" t="s">
        <v>1361</v>
      </c>
      <c r="D254" s="84" t="s">
        <v>1182</v>
      </c>
      <c r="E254" s="84" t="s">
        <v>1183</v>
      </c>
      <c r="F254" s="77">
        <v>3.742</v>
      </c>
      <c r="G254" s="78" t="s">
        <v>2108</v>
      </c>
      <c r="H254" s="77">
        <v>3.742</v>
      </c>
      <c r="I254" s="77"/>
      <c r="J254" s="77"/>
      <c r="K254" s="178"/>
      <c r="L254" s="64"/>
      <c r="M254" s="64"/>
      <c r="N254" s="65"/>
    </row>
    <row r="255" spans="1:14" ht="33.75">
      <c r="A255" s="200"/>
      <c r="B255" s="207"/>
      <c r="C255" s="85" t="s">
        <v>1364</v>
      </c>
      <c r="D255" s="84" t="s">
        <v>1184</v>
      </c>
      <c r="E255" s="84" t="s">
        <v>1185</v>
      </c>
      <c r="F255" s="77">
        <v>0.762</v>
      </c>
      <c r="G255" s="78" t="s">
        <v>2108</v>
      </c>
      <c r="H255" s="77">
        <v>0.762</v>
      </c>
      <c r="I255" s="77"/>
      <c r="J255" s="77"/>
      <c r="K255" s="178"/>
      <c r="L255" s="64"/>
      <c r="M255" s="64"/>
      <c r="N255" s="65"/>
    </row>
    <row r="256" spans="1:14" ht="31.5">
      <c r="A256" s="200" t="s">
        <v>4090</v>
      </c>
      <c r="B256" s="73" t="s">
        <v>1186</v>
      </c>
      <c r="C256" s="51" t="s">
        <v>2107</v>
      </c>
      <c r="D256" s="73" t="s">
        <v>1187</v>
      </c>
      <c r="E256" s="73" t="s">
        <v>1189</v>
      </c>
      <c r="F256" s="46">
        <f>F257+F258</f>
        <v>8.134</v>
      </c>
      <c r="G256" s="55" t="s">
        <v>2109</v>
      </c>
      <c r="H256" s="46">
        <f>SUM(H257:H258)</f>
        <v>8.134</v>
      </c>
      <c r="I256" s="77"/>
      <c r="J256" s="77"/>
      <c r="K256" s="178" t="s">
        <v>3492</v>
      </c>
      <c r="L256" s="64"/>
      <c r="M256" s="64"/>
      <c r="N256" s="65"/>
    </row>
    <row r="257" spans="1:14" ht="12.75">
      <c r="A257" s="200"/>
      <c r="B257" s="207"/>
      <c r="C257" s="85" t="s">
        <v>1361</v>
      </c>
      <c r="D257" s="84" t="s">
        <v>1188</v>
      </c>
      <c r="E257" s="84" t="s">
        <v>1189</v>
      </c>
      <c r="F257" s="77">
        <v>7.042</v>
      </c>
      <c r="G257" s="78" t="s">
        <v>2109</v>
      </c>
      <c r="H257" s="77">
        <v>7.042</v>
      </c>
      <c r="I257" s="77"/>
      <c r="J257" s="77"/>
      <c r="K257" s="178"/>
      <c r="L257" s="64"/>
      <c r="M257" s="64"/>
      <c r="N257" s="65"/>
    </row>
    <row r="258" spans="1:14" ht="22.5">
      <c r="A258" s="200"/>
      <c r="B258" s="207"/>
      <c r="C258" s="85" t="s">
        <v>1040</v>
      </c>
      <c r="D258" s="84" t="s">
        <v>1190</v>
      </c>
      <c r="E258" s="84" t="s">
        <v>1191</v>
      </c>
      <c r="F258" s="77">
        <v>1.092</v>
      </c>
      <c r="G258" s="78" t="s">
        <v>2109</v>
      </c>
      <c r="H258" s="77">
        <v>1.092</v>
      </c>
      <c r="I258" s="77"/>
      <c r="J258" s="77"/>
      <c r="K258" s="178"/>
      <c r="L258" s="64"/>
      <c r="M258" s="64"/>
      <c r="N258" s="65"/>
    </row>
    <row r="259" spans="1:14" ht="42">
      <c r="A259" s="98" t="s">
        <v>4091</v>
      </c>
      <c r="B259" s="73" t="s">
        <v>1192</v>
      </c>
      <c r="C259" s="51" t="s">
        <v>1361</v>
      </c>
      <c r="D259" s="73" t="s">
        <v>1194</v>
      </c>
      <c r="E259" s="73" t="s">
        <v>1195</v>
      </c>
      <c r="F259" s="46">
        <v>6.424</v>
      </c>
      <c r="G259" s="55" t="s">
        <v>2109</v>
      </c>
      <c r="H259" s="46">
        <f>F259</f>
        <v>6.424</v>
      </c>
      <c r="I259" s="77"/>
      <c r="J259" s="77"/>
      <c r="K259" s="59" t="s">
        <v>3492</v>
      </c>
      <c r="L259" s="64"/>
      <c r="M259" s="64"/>
      <c r="N259" s="65"/>
    </row>
    <row r="260" spans="1:14" ht="31.5">
      <c r="A260" s="89" t="s">
        <v>4092</v>
      </c>
      <c r="B260" s="73" t="s">
        <v>1196</v>
      </c>
      <c r="C260" s="51" t="s">
        <v>1361</v>
      </c>
      <c r="D260" s="73" t="s">
        <v>1197</v>
      </c>
      <c r="E260" s="73" t="s">
        <v>1198</v>
      </c>
      <c r="F260" s="46">
        <v>3.773</v>
      </c>
      <c r="G260" s="55" t="s">
        <v>2109</v>
      </c>
      <c r="H260" s="46">
        <f>F260</f>
        <v>3.773</v>
      </c>
      <c r="I260" s="77"/>
      <c r="J260" s="77"/>
      <c r="K260" s="59" t="s">
        <v>3492</v>
      </c>
      <c r="L260" s="64"/>
      <c r="M260" s="64"/>
      <c r="N260" s="65"/>
    </row>
    <row r="261" spans="1:14" ht="42">
      <c r="A261" s="200" t="s">
        <v>4093</v>
      </c>
      <c r="B261" s="73" t="s">
        <v>1199</v>
      </c>
      <c r="C261" s="51" t="s">
        <v>2107</v>
      </c>
      <c r="D261" s="73" t="s">
        <v>4737</v>
      </c>
      <c r="E261" s="73" t="s">
        <v>4738</v>
      </c>
      <c r="F261" s="46">
        <f>SUM(F262:F264)</f>
        <v>2.8009999999999997</v>
      </c>
      <c r="G261" s="55" t="s">
        <v>2108</v>
      </c>
      <c r="H261" s="46">
        <f>SUM(H262:H264)</f>
        <v>2.8009999999999997</v>
      </c>
      <c r="I261" s="77"/>
      <c r="J261" s="77"/>
      <c r="K261" s="178" t="s">
        <v>3492</v>
      </c>
      <c r="L261" s="64"/>
      <c r="M261" s="64"/>
      <c r="N261" s="65"/>
    </row>
    <row r="262" spans="1:14" ht="45">
      <c r="A262" s="200"/>
      <c r="B262" s="207"/>
      <c r="C262" s="205" t="s">
        <v>1361</v>
      </c>
      <c r="D262" s="84" t="s">
        <v>4739</v>
      </c>
      <c r="E262" s="84" t="s">
        <v>1200</v>
      </c>
      <c r="F262" s="77">
        <v>1.295</v>
      </c>
      <c r="G262" s="190" t="s">
        <v>2108</v>
      </c>
      <c r="H262" s="77">
        <v>1.295</v>
      </c>
      <c r="I262" s="77"/>
      <c r="J262" s="77"/>
      <c r="K262" s="178"/>
      <c r="L262" s="64"/>
      <c r="M262" s="64"/>
      <c r="N262" s="65"/>
    </row>
    <row r="263" spans="1:14" ht="12.75">
      <c r="A263" s="200"/>
      <c r="B263" s="207"/>
      <c r="C263" s="205"/>
      <c r="D263" s="84" t="s">
        <v>1201</v>
      </c>
      <c r="E263" s="84" t="s">
        <v>1202</v>
      </c>
      <c r="F263" s="77">
        <v>0.9</v>
      </c>
      <c r="G263" s="190"/>
      <c r="H263" s="77">
        <v>0.9</v>
      </c>
      <c r="I263" s="77"/>
      <c r="J263" s="77"/>
      <c r="K263" s="178"/>
      <c r="L263" s="64"/>
      <c r="M263" s="64"/>
      <c r="N263" s="65"/>
    </row>
    <row r="264" spans="1:14" ht="45">
      <c r="A264" s="200"/>
      <c r="B264" s="207"/>
      <c r="C264" s="85" t="s">
        <v>1032</v>
      </c>
      <c r="D264" s="84" t="s">
        <v>1203</v>
      </c>
      <c r="E264" s="84" t="s">
        <v>4738</v>
      </c>
      <c r="F264" s="77">
        <v>0.606</v>
      </c>
      <c r="G264" s="78" t="s">
        <v>2108</v>
      </c>
      <c r="H264" s="77">
        <v>0.606</v>
      </c>
      <c r="I264" s="77"/>
      <c r="J264" s="77"/>
      <c r="K264" s="178"/>
      <c r="L264" s="64"/>
      <c r="M264" s="64"/>
      <c r="N264" s="65"/>
    </row>
    <row r="265" spans="1:14" ht="52.5">
      <c r="A265" s="200" t="s">
        <v>4094</v>
      </c>
      <c r="B265" s="73" t="s">
        <v>1204</v>
      </c>
      <c r="C265" s="51" t="s">
        <v>2107</v>
      </c>
      <c r="D265" s="73" t="s">
        <v>1205</v>
      </c>
      <c r="E265" s="73" t="s">
        <v>1206</v>
      </c>
      <c r="F265" s="46">
        <f>F266+F267</f>
        <v>0.6409999999999999</v>
      </c>
      <c r="G265" s="55" t="s">
        <v>2108</v>
      </c>
      <c r="H265" s="46">
        <f>SUM(H266:H267)</f>
        <v>0.6409999999999999</v>
      </c>
      <c r="I265" s="77"/>
      <c r="J265" s="77"/>
      <c r="K265" s="178" t="s">
        <v>3492</v>
      </c>
      <c r="L265" s="64"/>
      <c r="M265" s="64"/>
      <c r="N265" s="65"/>
    </row>
    <row r="266" spans="1:14" ht="33.75">
      <c r="A266" s="200"/>
      <c r="B266" s="207"/>
      <c r="C266" s="205" t="s">
        <v>1361</v>
      </c>
      <c r="D266" s="84" t="s">
        <v>1207</v>
      </c>
      <c r="E266" s="84" t="s">
        <v>1208</v>
      </c>
      <c r="F266" s="77">
        <v>0.072</v>
      </c>
      <c r="G266" s="78" t="s">
        <v>2108</v>
      </c>
      <c r="H266" s="77">
        <v>0.072</v>
      </c>
      <c r="I266" s="77"/>
      <c r="J266" s="77"/>
      <c r="K266" s="178"/>
      <c r="L266" s="64"/>
      <c r="M266" s="64"/>
      <c r="N266" s="65"/>
    </row>
    <row r="267" spans="1:14" ht="33.75">
      <c r="A267" s="200"/>
      <c r="B267" s="207"/>
      <c r="C267" s="205"/>
      <c r="D267" s="84" t="s">
        <v>1209</v>
      </c>
      <c r="E267" s="84" t="s">
        <v>1210</v>
      </c>
      <c r="F267" s="77">
        <v>0.569</v>
      </c>
      <c r="G267" s="78" t="s">
        <v>2108</v>
      </c>
      <c r="H267" s="77">
        <v>0.569</v>
      </c>
      <c r="I267" s="77"/>
      <c r="J267" s="77"/>
      <c r="K267" s="178"/>
      <c r="L267" s="64"/>
      <c r="M267" s="64"/>
      <c r="N267" s="65"/>
    </row>
    <row r="268" spans="1:14" ht="31.5">
      <c r="A268" s="98" t="s">
        <v>4095</v>
      </c>
      <c r="B268" s="73" t="s">
        <v>1866</v>
      </c>
      <c r="C268" s="51" t="s">
        <v>1361</v>
      </c>
      <c r="D268" s="73" t="s">
        <v>1867</v>
      </c>
      <c r="E268" s="73" t="s">
        <v>1868</v>
      </c>
      <c r="F268" s="46">
        <v>0.381</v>
      </c>
      <c r="G268" s="55" t="s">
        <v>2108</v>
      </c>
      <c r="H268" s="46">
        <f>F268</f>
        <v>0.381</v>
      </c>
      <c r="I268" s="77"/>
      <c r="J268" s="77"/>
      <c r="K268" s="59" t="s">
        <v>3492</v>
      </c>
      <c r="L268" s="64"/>
      <c r="M268" s="64"/>
      <c r="N268" s="65"/>
    </row>
    <row r="269" spans="1:14" ht="42">
      <c r="A269" s="200" t="s">
        <v>4096</v>
      </c>
      <c r="B269" s="181" t="s">
        <v>1869</v>
      </c>
      <c r="C269" s="51" t="s">
        <v>2107</v>
      </c>
      <c r="D269" s="73" t="s">
        <v>1212</v>
      </c>
      <c r="E269" s="73" t="s">
        <v>1213</v>
      </c>
      <c r="F269" s="46">
        <f>SUM(F270:F271)</f>
        <v>1.85</v>
      </c>
      <c r="G269" s="55" t="s">
        <v>2108</v>
      </c>
      <c r="H269" s="46">
        <f>SUM(H270:H271)</f>
        <v>1.85</v>
      </c>
      <c r="I269" s="77"/>
      <c r="J269" s="77"/>
      <c r="K269" s="178" t="s">
        <v>3492</v>
      </c>
      <c r="L269" s="64"/>
      <c r="M269" s="64"/>
      <c r="N269" s="65"/>
    </row>
    <row r="270" spans="1:14" ht="33.75">
      <c r="A270" s="200"/>
      <c r="B270" s="181"/>
      <c r="C270" s="85" t="s">
        <v>1361</v>
      </c>
      <c r="D270" s="84" t="s">
        <v>1214</v>
      </c>
      <c r="E270" s="84" t="s">
        <v>1215</v>
      </c>
      <c r="F270" s="77">
        <v>1.024</v>
      </c>
      <c r="G270" s="78" t="s">
        <v>2108</v>
      </c>
      <c r="H270" s="77">
        <v>1.024</v>
      </c>
      <c r="I270" s="77"/>
      <c r="J270" s="77"/>
      <c r="K270" s="178"/>
      <c r="L270" s="64"/>
      <c r="M270" s="64"/>
      <c r="N270" s="65"/>
    </row>
    <row r="271" spans="1:14" ht="33.75">
      <c r="A271" s="200"/>
      <c r="B271" s="181"/>
      <c r="C271" s="85" t="s">
        <v>1067</v>
      </c>
      <c r="D271" s="84" t="s">
        <v>1216</v>
      </c>
      <c r="E271" s="84" t="s">
        <v>1213</v>
      </c>
      <c r="F271" s="77">
        <v>0.826</v>
      </c>
      <c r="G271" s="78" t="s">
        <v>2108</v>
      </c>
      <c r="H271" s="77">
        <v>0.826</v>
      </c>
      <c r="I271" s="77"/>
      <c r="J271" s="77"/>
      <c r="K271" s="178"/>
      <c r="L271" s="64"/>
      <c r="M271" s="64"/>
      <c r="N271" s="65"/>
    </row>
    <row r="272" spans="1:14" ht="42">
      <c r="A272" s="98" t="s">
        <v>4097</v>
      </c>
      <c r="B272" s="72" t="s">
        <v>1217</v>
      </c>
      <c r="C272" s="51" t="s">
        <v>1361</v>
      </c>
      <c r="D272" s="73" t="s">
        <v>4740</v>
      </c>
      <c r="E272" s="73" t="s">
        <v>1218</v>
      </c>
      <c r="F272" s="46">
        <v>8.595</v>
      </c>
      <c r="G272" s="55" t="s">
        <v>2109</v>
      </c>
      <c r="H272" s="46">
        <f>F272</f>
        <v>8.595</v>
      </c>
      <c r="I272" s="77"/>
      <c r="J272" s="77"/>
      <c r="K272" s="59"/>
      <c r="L272" s="64"/>
      <c r="M272" s="64"/>
      <c r="N272" s="65"/>
    </row>
    <row r="273" spans="1:14" ht="42">
      <c r="A273" s="200" t="s">
        <v>4098</v>
      </c>
      <c r="B273" s="181" t="s">
        <v>1219</v>
      </c>
      <c r="C273" s="51" t="s">
        <v>2107</v>
      </c>
      <c r="D273" s="73" t="s">
        <v>1220</v>
      </c>
      <c r="E273" s="73" t="s">
        <v>1221</v>
      </c>
      <c r="F273" s="46">
        <f>SUM(F274:F275)</f>
        <v>3.575</v>
      </c>
      <c r="G273" s="55" t="s">
        <v>2109</v>
      </c>
      <c r="H273" s="46">
        <f>SUM(H274:H275)</f>
        <v>3.575</v>
      </c>
      <c r="I273" s="77"/>
      <c r="J273" s="77"/>
      <c r="K273" s="178" t="s">
        <v>3492</v>
      </c>
      <c r="L273" s="64"/>
      <c r="M273" s="64"/>
      <c r="N273" s="65"/>
    </row>
    <row r="274" spans="1:14" ht="33.75">
      <c r="A274" s="200"/>
      <c r="B274" s="181"/>
      <c r="C274" s="85" t="s">
        <v>1361</v>
      </c>
      <c r="D274" s="84" t="s">
        <v>1222</v>
      </c>
      <c r="E274" s="84" t="s">
        <v>1223</v>
      </c>
      <c r="F274" s="77">
        <v>3.302</v>
      </c>
      <c r="G274" s="78" t="s">
        <v>2109</v>
      </c>
      <c r="H274" s="77">
        <v>3.302</v>
      </c>
      <c r="I274" s="77"/>
      <c r="J274" s="77"/>
      <c r="K274" s="178"/>
      <c r="L274" s="64"/>
      <c r="M274" s="64"/>
      <c r="N274" s="65"/>
    </row>
    <row r="275" spans="1:14" ht="33.75">
      <c r="A275" s="200"/>
      <c r="B275" s="181"/>
      <c r="C275" s="85" t="s">
        <v>1224</v>
      </c>
      <c r="D275" s="84" t="s">
        <v>1225</v>
      </c>
      <c r="E275" s="84" t="s">
        <v>1221</v>
      </c>
      <c r="F275" s="77">
        <v>0.273</v>
      </c>
      <c r="G275" s="78" t="s">
        <v>2109</v>
      </c>
      <c r="H275" s="77">
        <v>0.273</v>
      </c>
      <c r="I275" s="77"/>
      <c r="J275" s="77"/>
      <c r="K275" s="178"/>
      <c r="L275" s="64"/>
      <c r="M275" s="64"/>
      <c r="N275" s="65"/>
    </row>
    <row r="276" spans="1:14" ht="31.5">
      <c r="A276" s="200" t="s">
        <v>4099</v>
      </c>
      <c r="B276" s="181" t="s">
        <v>1226</v>
      </c>
      <c r="C276" s="51" t="s">
        <v>2107</v>
      </c>
      <c r="D276" s="73" t="s">
        <v>1227</v>
      </c>
      <c r="E276" s="73" t="s">
        <v>1229</v>
      </c>
      <c r="F276" s="46">
        <f>SUM(F277:F279)</f>
        <v>6.696</v>
      </c>
      <c r="G276" s="55" t="s">
        <v>2108</v>
      </c>
      <c r="H276" s="46">
        <f>SUM(H277:H279)</f>
        <v>6.696</v>
      </c>
      <c r="I276" s="77"/>
      <c r="J276" s="77"/>
      <c r="K276" s="178" t="s">
        <v>3492</v>
      </c>
      <c r="L276" s="64"/>
      <c r="M276" s="64"/>
      <c r="N276" s="65"/>
    </row>
    <row r="277" spans="1:14" ht="33.75">
      <c r="A277" s="200"/>
      <c r="B277" s="181"/>
      <c r="C277" s="85" t="s">
        <v>1361</v>
      </c>
      <c r="D277" s="84" t="s">
        <v>1228</v>
      </c>
      <c r="E277" s="84" t="s">
        <v>1229</v>
      </c>
      <c r="F277" s="77">
        <v>2.188</v>
      </c>
      <c r="G277" s="78" t="s">
        <v>2108</v>
      </c>
      <c r="H277" s="77">
        <v>2.188</v>
      </c>
      <c r="I277" s="77"/>
      <c r="J277" s="77"/>
      <c r="K277" s="178"/>
      <c r="L277" s="64"/>
      <c r="M277" s="64"/>
      <c r="N277" s="65"/>
    </row>
    <row r="278" spans="1:14" ht="22.5">
      <c r="A278" s="200"/>
      <c r="B278" s="181"/>
      <c r="C278" s="85" t="s">
        <v>1362</v>
      </c>
      <c r="D278" s="84" t="s">
        <v>1227</v>
      </c>
      <c r="E278" s="84" t="s">
        <v>605</v>
      </c>
      <c r="F278" s="77">
        <v>2.438</v>
      </c>
      <c r="G278" s="78" t="s">
        <v>2108</v>
      </c>
      <c r="H278" s="77">
        <v>2.438</v>
      </c>
      <c r="I278" s="77"/>
      <c r="J278" s="77"/>
      <c r="K278" s="178"/>
      <c r="L278" s="64"/>
      <c r="M278" s="64"/>
      <c r="N278" s="65"/>
    </row>
    <row r="279" spans="1:14" ht="12.75">
      <c r="A279" s="200"/>
      <c r="B279" s="181"/>
      <c r="C279" s="85" t="s">
        <v>1036</v>
      </c>
      <c r="D279" s="84" t="s">
        <v>606</v>
      </c>
      <c r="E279" s="84" t="s">
        <v>607</v>
      </c>
      <c r="F279" s="77">
        <v>2.07</v>
      </c>
      <c r="G279" s="78" t="s">
        <v>2108</v>
      </c>
      <c r="H279" s="77">
        <v>2.07</v>
      </c>
      <c r="I279" s="77"/>
      <c r="J279" s="77"/>
      <c r="K279" s="178"/>
      <c r="L279" s="64"/>
      <c r="M279" s="64"/>
      <c r="N279" s="65"/>
    </row>
    <row r="280" spans="1:14" ht="42">
      <c r="A280" s="98" t="s">
        <v>4100</v>
      </c>
      <c r="B280" s="73" t="s">
        <v>608</v>
      </c>
      <c r="C280" s="51" t="s">
        <v>1361</v>
      </c>
      <c r="D280" s="73" t="s">
        <v>4741</v>
      </c>
      <c r="E280" s="73" t="s">
        <v>609</v>
      </c>
      <c r="F280" s="46">
        <v>0.244</v>
      </c>
      <c r="G280" s="55" t="s">
        <v>2109</v>
      </c>
      <c r="H280" s="46">
        <f>F280</f>
        <v>0.244</v>
      </c>
      <c r="I280" s="77"/>
      <c r="J280" s="77"/>
      <c r="K280" s="59" t="s">
        <v>3492</v>
      </c>
      <c r="L280" s="64"/>
      <c r="M280" s="64"/>
      <c r="N280" s="65"/>
    </row>
    <row r="281" spans="1:14" ht="31.5">
      <c r="A281" s="98" t="s">
        <v>4101</v>
      </c>
      <c r="B281" s="51" t="s">
        <v>611</v>
      </c>
      <c r="C281" s="51" t="s">
        <v>1361</v>
      </c>
      <c r="D281" s="73" t="s">
        <v>612</v>
      </c>
      <c r="E281" s="73" t="s">
        <v>613</v>
      </c>
      <c r="F281" s="46">
        <v>3.39</v>
      </c>
      <c r="G281" s="55" t="s">
        <v>2109</v>
      </c>
      <c r="H281" s="46">
        <f>F281</f>
        <v>3.39</v>
      </c>
      <c r="I281" s="77"/>
      <c r="J281" s="77"/>
      <c r="K281" s="59" t="s">
        <v>3492</v>
      </c>
      <c r="L281" s="64"/>
      <c r="M281" s="64"/>
      <c r="N281" s="65"/>
    </row>
    <row r="282" spans="1:14" ht="42">
      <c r="A282" s="98" t="s">
        <v>4102</v>
      </c>
      <c r="B282" s="73" t="s">
        <v>614</v>
      </c>
      <c r="C282" s="51" t="s">
        <v>1361</v>
      </c>
      <c r="D282" s="73" t="s">
        <v>615</v>
      </c>
      <c r="E282" s="73" t="s">
        <v>616</v>
      </c>
      <c r="F282" s="46">
        <v>4.384</v>
      </c>
      <c r="G282" s="55" t="s">
        <v>2109</v>
      </c>
      <c r="H282" s="46">
        <f>F282</f>
        <v>4.384</v>
      </c>
      <c r="I282" s="77"/>
      <c r="J282" s="77"/>
      <c r="K282" s="59" t="s">
        <v>3492</v>
      </c>
      <c r="L282" s="64"/>
      <c r="M282" s="64"/>
      <c r="N282" s="65"/>
    </row>
    <row r="283" spans="1:14" ht="31.5">
      <c r="A283" s="98" t="s">
        <v>4103</v>
      </c>
      <c r="B283" s="72" t="s">
        <v>617</v>
      </c>
      <c r="C283" s="51" t="s">
        <v>1361</v>
      </c>
      <c r="D283" s="73" t="s">
        <v>619</v>
      </c>
      <c r="E283" s="73" t="s">
        <v>618</v>
      </c>
      <c r="F283" s="46">
        <v>6.387</v>
      </c>
      <c r="G283" s="55" t="s">
        <v>2108</v>
      </c>
      <c r="H283" s="46">
        <f>F283</f>
        <v>6.387</v>
      </c>
      <c r="I283" s="77"/>
      <c r="J283" s="77"/>
      <c r="K283" s="59" t="s">
        <v>3492</v>
      </c>
      <c r="L283" s="64"/>
      <c r="M283" s="64"/>
      <c r="N283" s="65"/>
    </row>
    <row r="284" spans="1:14" ht="42">
      <c r="A284" s="200" t="s">
        <v>4104</v>
      </c>
      <c r="B284" s="73" t="s">
        <v>4742</v>
      </c>
      <c r="C284" s="51" t="s">
        <v>2107</v>
      </c>
      <c r="D284" s="73" t="s">
        <v>620</v>
      </c>
      <c r="E284" s="73" t="s">
        <v>621</v>
      </c>
      <c r="F284" s="46">
        <f>SUM(F285:F286)</f>
        <v>12.234</v>
      </c>
      <c r="G284" s="55" t="s">
        <v>4624</v>
      </c>
      <c r="H284" s="46" t="s">
        <v>4625</v>
      </c>
      <c r="I284" s="46"/>
      <c r="J284" s="46"/>
      <c r="K284" s="178" t="s">
        <v>3492</v>
      </c>
      <c r="L284" s="64"/>
      <c r="M284" s="64"/>
      <c r="N284" s="65"/>
    </row>
    <row r="285" spans="1:14" ht="33.75">
      <c r="A285" s="200"/>
      <c r="B285" s="207"/>
      <c r="C285" s="205" t="s">
        <v>1361</v>
      </c>
      <c r="D285" s="84" t="s">
        <v>622</v>
      </c>
      <c r="E285" s="84" t="s">
        <v>623</v>
      </c>
      <c r="F285" s="77">
        <v>5.35</v>
      </c>
      <c r="G285" s="78" t="s">
        <v>2109</v>
      </c>
      <c r="H285" s="77">
        <v>5.35</v>
      </c>
      <c r="I285" s="77"/>
      <c r="J285" s="77"/>
      <c r="K285" s="178"/>
      <c r="L285" s="64"/>
      <c r="M285" s="64"/>
      <c r="N285" s="65"/>
    </row>
    <row r="286" spans="1:14" ht="33.75">
      <c r="A286" s="200"/>
      <c r="B286" s="207"/>
      <c r="C286" s="205"/>
      <c r="D286" s="84" t="s">
        <v>624</v>
      </c>
      <c r="E286" s="84" t="s">
        <v>625</v>
      </c>
      <c r="F286" s="77">
        <v>6.884</v>
      </c>
      <c r="G286" s="78" t="s">
        <v>2108</v>
      </c>
      <c r="H286" s="77">
        <v>6.884</v>
      </c>
      <c r="I286" s="77"/>
      <c r="J286" s="77"/>
      <c r="K286" s="178"/>
      <c r="L286" s="90"/>
      <c r="M286" s="64"/>
      <c r="N286" s="65"/>
    </row>
    <row r="287" spans="1:14" ht="42">
      <c r="A287" s="98" t="s">
        <v>4105</v>
      </c>
      <c r="B287" s="73" t="s">
        <v>4743</v>
      </c>
      <c r="C287" s="51" t="s">
        <v>1361</v>
      </c>
      <c r="D287" s="73" t="s">
        <v>626</v>
      </c>
      <c r="E287" s="73" t="s">
        <v>627</v>
      </c>
      <c r="F287" s="46">
        <v>2.629</v>
      </c>
      <c r="G287" s="55" t="s">
        <v>2109</v>
      </c>
      <c r="H287" s="46">
        <f>F287</f>
        <v>2.629</v>
      </c>
      <c r="I287" s="77"/>
      <c r="J287" s="77"/>
      <c r="K287" s="59" t="s">
        <v>3492</v>
      </c>
      <c r="L287" s="64"/>
      <c r="M287" s="64"/>
      <c r="N287" s="65"/>
    </row>
    <row r="288" spans="1:14" ht="12.75">
      <c r="A288" s="192" t="s">
        <v>1566</v>
      </c>
      <c r="B288" s="192"/>
      <c r="C288" s="192"/>
      <c r="D288" s="192"/>
      <c r="E288" s="192"/>
      <c r="F288" s="46">
        <f>F287+F284+F283+F282+F281+F280+F276+F273+F272+F269+F268+F265+F261+F260+F259+F256+F253+F252+F246+F243+F239+F236+F229+F226+F222+F221+F220+F212+F204+F189+F185+F182+F181+F180</f>
        <v>398.80300000000005</v>
      </c>
      <c r="G288" s="78"/>
      <c r="H288" s="77"/>
      <c r="I288" s="77"/>
      <c r="J288" s="77"/>
      <c r="K288" s="59"/>
      <c r="L288" s="64"/>
      <c r="M288" s="64"/>
      <c r="N288" s="65"/>
    </row>
    <row r="289" spans="1:14" ht="12.75">
      <c r="A289" s="197" t="s">
        <v>317</v>
      </c>
      <c r="B289" s="197"/>
      <c r="C289" s="197"/>
      <c r="D289" s="197"/>
      <c r="E289" s="197"/>
      <c r="F289" s="197"/>
      <c r="G289" s="197"/>
      <c r="H289" s="197"/>
      <c r="I289" s="48"/>
      <c r="J289" s="48"/>
      <c r="K289" s="59"/>
      <c r="L289" s="64"/>
      <c r="M289" s="64"/>
      <c r="N289" s="65"/>
    </row>
    <row r="290" spans="1:14" ht="21">
      <c r="A290" s="98" t="s">
        <v>4106</v>
      </c>
      <c r="B290" s="61" t="s">
        <v>9</v>
      </c>
      <c r="C290" s="51" t="s">
        <v>1248</v>
      </c>
      <c r="D290" s="61" t="s">
        <v>10</v>
      </c>
      <c r="E290" s="61" t="s">
        <v>11</v>
      </c>
      <c r="F290" s="46">
        <v>176.561</v>
      </c>
      <c r="G290" s="55" t="s">
        <v>2108</v>
      </c>
      <c r="H290" s="46">
        <v>176.561</v>
      </c>
      <c r="I290" s="46"/>
      <c r="J290" s="46"/>
      <c r="K290" s="59" t="s">
        <v>3496</v>
      </c>
      <c r="L290" s="64"/>
      <c r="M290" s="64"/>
      <c r="N290" s="65"/>
    </row>
    <row r="291" spans="1:11" s="27" customFormat="1" ht="31.5">
      <c r="A291" s="200" t="s">
        <v>4107</v>
      </c>
      <c r="B291" s="61" t="s">
        <v>314</v>
      </c>
      <c r="C291" s="51" t="s">
        <v>2107</v>
      </c>
      <c r="D291" s="51" t="s">
        <v>315</v>
      </c>
      <c r="E291" s="61" t="s">
        <v>2522</v>
      </c>
      <c r="F291" s="46">
        <f>F292+F293+F294</f>
        <v>26.114</v>
      </c>
      <c r="G291" s="55" t="s">
        <v>2109</v>
      </c>
      <c r="H291" s="46">
        <f>F291</f>
        <v>26.114</v>
      </c>
      <c r="I291" s="46"/>
      <c r="J291" s="46"/>
      <c r="K291" s="197" t="s">
        <v>3495</v>
      </c>
    </row>
    <row r="292" spans="1:11" s="27" customFormat="1" ht="22.5">
      <c r="A292" s="200"/>
      <c r="B292" s="204"/>
      <c r="C292" s="195" t="s">
        <v>1248</v>
      </c>
      <c r="D292" s="60" t="s">
        <v>497</v>
      </c>
      <c r="E292" s="60" t="s">
        <v>498</v>
      </c>
      <c r="F292" s="77">
        <v>9.951</v>
      </c>
      <c r="G292" s="78" t="s">
        <v>2109</v>
      </c>
      <c r="H292" s="77">
        <v>9.951</v>
      </c>
      <c r="I292" s="77"/>
      <c r="J292" s="77"/>
      <c r="K292" s="197"/>
    </row>
    <row r="293" spans="1:11" s="27" customFormat="1" ht="33.75">
      <c r="A293" s="200"/>
      <c r="B293" s="204"/>
      <c r="C293" s="208"/>
      <c r="D293" s="60" t="s">
        <v>499</v>
      </c>
      <c r="E293" s="60" t="s">
        <v>2522</v>
      </c>
      <c r="F293" s="77">
        <v>14.338</v>
      </c>
      <c r="G293" s="78" t="s">
        <v>2109</v>
      </c>
      <c r="H293" s="77">
        <v>14.338</v>
      </c>
      <c r="I293" s="77"/>
      <c r="J293" s="77"/>
      <c r="K293" s="197"/>
    </row>
    <row r="294" spans="1:11" s="27" customFormat="1" ht="22.5">
      <c r="A294" s="200"/>
      <c r="B294" s="204"/>
      <c r="C294" s="60" t="s">
        <v>284</v>
      </c>
      <c r="D294" s="85" t="s">
        <v>315</v>
      </c>
      <c r="E294" s="85" t="s">
        <v>316</v>
      </c>
      <c r="F294" s="77">
        <v>1.825</v>
      </c>
      <c r="G294" s="78" t="s">
        <v>2109</v>
      </c>
      <c r="H294" s="77">
        <v>1.825</v>
      </c>
      <c r="I294" s="77"/>
      <c r="J294" s="77"/>
      <c r="K294" s="197"/>
    </row>
    <row r="295" spans="1:14" ht="21">
      <c r="A295" s="200" t="s">
        <v>4108</v>
      </c>
      <c r="B295" s="202" t="s">
        <v>1249</v>
      </c>
      <c r="C295" s="51" t="s">
        <v>2107</v>
      </c>
      <c r="D295" s="51" t="s">
        <v>1250</v>
      </c>
      <c r="E295" s="51" t="s">
        <v>1251</v>
      </c>
      <c r="F295" s="46">
        <f>SUM(F296:F306)</f>
        <v>126.31200000000001</v>
      </c>
      <c r="G295" s="55" t="s">
        <v>2108</v>
      </c>
      <c r="H295" s="46">
        <f>SUM(H296:H306)</f>
        <v>126.31200000000001</v>
      </c>
      <c r="I295" s="46"/>
      <c r="J295" s="46"/>
      <c r="K295" s="178" t="s">
        <v>3492</v>
      </c>
      <c r="L295" s="64"/>
      <c r="M295" s="64"/>
      <c r="N295" s="65"/>
    </row>
    <row r="296" spans="1:14" ht="12.75">
      <c r="A296" s="224"/>
      <c r="B296" s="202"/>
      <c r="C296" s="205" t="s">
        <v>1248</v>
      </c>
      <c r="D296" s="85" t="s">
        <v>273</v>
      </c>
      <c r="E296" s="85" t="s">
        <v>274</v>
      </c>
      <c r="F296" s="183">
        <f>10.191+7.764+33.528+1.212+57.876</f>
        <v>110.571</v>
      </c>
      <c r="G296" s="190" t="s">
        <v>2108</v>
      </c>
      <c r="H296" s="183">
        <f>10.191+7.764+33.528+1.212+57.876</f>
        <v>110.571</v>
      </c>
      <c r="I296" s="77"/>
      <c r="J296" s="77"/>
      <c r="K296" s="178"/>
      <c r="L296" s="64"/>
      <c r="M296" s="64"/>
      <c r="N296" s="65"/>
    </row>
    <row r="297" spans="1:14" ht="22.5">
      <c r="A297" s="224"/>
      <c r="B297" s="202"/>
      <c r="C297" s="205"/>
      <c r="D297" s="85" t="s">
        <v>275</v>
      </c>
      <c r="E297" s="85" t="s">
        <v>276</v>
      </c>
      <c r="F297" s="184"/>
      <c r="G297" s="190"/>
      <c r="H297" s="183"/>
      <c r="I297" s="77"/>
      <c r="J297" s="77"/>
      <c r="K297" s="178"/>
      <c r="L297" s="64"/>
      <c r="M297" s="64"/>
      <c r="N297" s="65"/>
    </row>
    <row r="298" spans="1:14" ht="22.5">
      <c r="A298" s="224"/>
      <c r="B298" s="202"/>
      <c r="C298" s="205"/>
      <c r="D298" s="85" t="s">
        <v>277</v>
      </c>
      <c r="E298" s="85" t="s">
        <v>278</v>
      </c>
      <c r="F298" s="184"/>
      <c r="G298" s="190"/>
      <c r="H298" s="183"/>
      <c r="I298" s="77"/>
      <c r="J298" s="77"/>
      <c r="K298" s="178"/>
      <c r="L298" s="64"/>
      <c r="M298" s="64"/>
      <c r="N298" s="65"/>
    </row>
    <row r="299" spans="1:14" ht="12.75">
      <c r="A299" s="224"/>
      <c r="B299" s="202"/>
      <c r="C299" s="205"/>
      <c r="D299" s="85" t="s">
        <v>279</v>
      </c>
      <c r="E299" s="85" t="s">
        <v>280</v>
      </c>
      <c r="F299" s="184"/>
      <c r="G299" s="190"/>
      <c r="H299" s="183"/>
      <c r="I299" s="77"/>
      <c r="J299" s="77"/>
      <c r="K299" s="178"/>
      <c r="L299" s="64"/>
      <c r="M299" s="64"/>
      <c r="N299" s="65"/>
    </row>
    <row r="300" spans="1:14" ht="12.75">
      <c r="A300" s="224"/>
      <c r="B300" s="202"/>
      <c r="C300" s="205"/>
      <c r="D300" s="85" t="s">
        <v>281</v>
      </c>
      <c r="E300" s="85" t="s">
        <v>282</v>
      </c>
      <c r="F300" s="184"/>
      <c r="G300" s="190"/>
      <c r="H300" s="183"/>
      <c r="I300" s="77"/>
      <c r="J300" s="77"/>
      <c r="K300" s="178"/>
      <c r="L300" s="64"/>
      <c r="M300" s="64"/>
      <c r="N300" s="65"/>
    </row>
    <row r="301" spans="1:14" ht="45">
      <c r="A301" s="224"/>
      <c r="B301" s="85" t="s">
        <v>283</v>
      </c>
      <c r="C301" s="60" t="s">
        <v>284</v>
      </c>
      <c r="D301" s="85" t="s">
        <v>1250</v>
      </c>
      <c r="E301" s="85" t="s">
        <v>285</v>
      </c>
      <c r="F301" s="77">
        <v>2.643</v>
      </c>
      <c r="G301" s="78" t="s">
        <v>2108</v>
      </c>
      <c r="H301" s="77">
        <v>2.643</v>
      </c>
      <c r="I301" s="77"/>
      <c r="J301" s="77"/>
      <c r="K301" s="178"/>
      <c r="L301" s="64"/>
      <c r="M301" s="64"/>
      <c r="N301" s="65"/>
    </row>
    <row r="302" spans="1:14" ht="45">
      <c r="A302" s="224"/>
      <c r="B302" s="85" t="s">
        <v>286</v>
      </c>
      <c r="C302" s="60" t="s">
        <v>287</v>
      </c>
      <c r="D302" s="85" t="s">
        <v>288</v>
      </c>
      <c r="E302" s="85" t="s">
        <v>289</v>
      </c>
      <c r="F302" s="77">
        <v>1.489</v>
      </c>
      <c r="G302" s="78" t="s">
        <v>2108</v>
      </c>
      <c r="H302" s="77">
        <v>1.489</v>
      </c>
      <c r="I302" s="77"/>
      <c r="J302" s="77"/>
      <c r="K302" s="178"/>
      <c r="L302" s="64"/>
      <c r="M302" s="64"/>
      <c r="N302" s="65"/>
    </row>
    <row r="303" spans="1:14" ht="45">
      <c r="A303" s="224"/>
      <c r="B303" s="85" t="s">
        <v>290</v>
      </c>
      <c r="C303" s="60" t="s">
        <v>291</v>
      </c>
      <c r="D303" s="85" t="s">
        <v>292</v>
      </c>
      <c r="E303" s="85" t="s">
        <v>293</v>
      </c>
      <c r="F303" s="77">
        <v>1.618</v>
      </c>
      <c r="G303" s="78" t="s">
        <v>2108</v>
      </c>
      <c r="H303" s="77">
        <v>1.618</v>
      </c>
      <c r="I303" s="77"/>
      <c r="J303" s="77"/>
      <c r="K303" s="178"/>
      <c r="L303" s="64"/>
      <c r="M303" s="64"/>
      <c r="N303" s="65"/>
    </row>
    <row r="304" spans="1:14" ht="45">
      <c r="A304" s="224"/>
      <c r="B304" s="85" t="s">
        <v>294</v>
      </c>
      <c r="C304" s="60" t="s">
        <v>295</v>
      </c>
      <c r="D304" s="85" t="s">
        <v>296</v>
      </c>
      <c r="E304" s="85" t="s">
        <v>297</v>
      </c>
      <c r="F304" s="77">
        <v>1.709</v>
      </c>
      <c r="G304" s="78" t="s">
        <v>2108</v>
      </c>
      <c r="H304" s="77">
        <v>1.709</v>
      </c>
      <c r="I304" s="77"/>
      <c r="J304" s="77"/>
      <c r="K304" s="178"/>
      <c r="L304" s="64"/>
      <c r="M304" s="64"/>
      <c r="N304" s="65"/>
    </row>
    <row r="305" spans="1:14" ht="45">
      <c r="A305" s="224"/>
      <c r="B305" s="85" t="s">
        <v>298</v>
      </c>
      <c r="C305" s="60" t="s">
        <v>299</v>
      </c>
      <c r="D305" s="85" t="s">
        <v>300</v>
      </c>
      <c r="E305" s="85" t="s">
        <v>301</v>
      </c>
      <c r="F305" s="77">
        <v>6.638</v>
      </c>
      <c r="G305" s="78" t="s">
        <v>2108</v>
      </c>
      <c r="H305" s="77">
        <v>6.638</v>
      </c>
      <c r="I305" s="77"/>
      <c r="J305" s="77"/>
      <c r="K305" s="178"/>
      <c r="L305" s="64"/>
      <c r="M305" s="64"/>
      <c r="N305" s="65"/>
    </row>
    <row r="306" spans="1:14" ht="45">
      <c r="A306" s="224"/>
      <c r="B306" s="85" t="s">
        <v>302</v>
      </c>
      <c r="C306" s="60" t="s">
        <v>303</v>
      </c>
      <c r="D306" s="85" t="s">
        <v>304</v>
      </c>
      <c r="E306" s="85" t="s">
        <v>1251</v>
      </c>
      <c r="F306" s="77">
        <v>1.644</v>
      </c>
      <c r="G306" s="78" t="s">
        <v>2108</v>
      </c>
      <c r="H306" s="77">
        <v>1.644</v>
      </c>
      <c r="I306" s="77"/>
      <c r="J306" s="77"/>
      <c r="K306" s="178"/>
      <c r="L306" s="64"/>
      <c r="M306" s="64"/>
      <c r="N306" s="65"/>
    </row>
    <row r="307" spans="1:14" ht="31.5">
      <c r="A307" s="200" t="s">
        <v>4109</v>
      </c>
      <c r="B307" s="202" t="s">
        <v>305</v>
      </c>
      <c r="C307" s="51" t="s">
        <v>2107</v>
      </c>
      <c r="D307" s="51" t="s">
        <v>306</v>
      </c>
      <c r="E307" s="51" t="s">
        <v>307</v>
      </c>
      <c r="F307" s="46">
        <f>SUM(F308:F309)</f>
        <v>154.624</v>
      </c>
      <c r="G307" s="55" t="s">
        <v>2109</v>
      </c>
      <c r="H307" s="46">
        <f>SUM(H308:H309)</f>
        <v>154.624</v>
      </c>
      <c r="I307" s="46"/>
      <c r="J307" s="46"/>
      <c r="K307" s="178" t="s">
        <v>3492</v>
      </c>
      <c r="L307" s="64"/>
      <c r="M307" s="64"/>
      <c r="N307" s="65"/>
    </row>
    <row r="308" spans="1:14" ht="22.5">
      <c r="A308" s="200"/>
      <c r="B308" s="202"/>
      <c r="C308" s="85" t="s">
        <v>1248</v>
      </c>
      <c r="D308" s="85" t="s">
        <v>308</v>
      </c>
      <c r="E308" s="85" t="s">
        <v>307</v>
      </c>
      <c r="F308" s="77">
        <f>154.63-1.839</f>
        <v>152.791</v>
      </c>
      <c r="G308" s="78" t="s">
        <v>2109</v>
      </c>
      <c r="H308" s="77">
        <f>154.63-1.839</f>
        <v>152.791</v>
      </c>
      <c r="I308" s="77"/>
      <c r="J308" s="77"/>
      <c r="K308" s="178"/>
      <c r="L308" s="64"/>
      <c r="M308" s="64"/>
      <c r="N308" s="65"/>
    </row>
    <row r="309" spans="1:14" ht="33.75">
      <c r="A309" s="200"/>
      <c r="B309" s="85" t="s">
        <v>309</v>
      </c>
      <c r="C309" s="85" t="s">
        <v>303</v>
      </c>
      <c r="D309" s="85" t="s">
        <v>306</v>
      </c>
      <c r="E309" s="85" t="s">
        <v>310</v>
      </c>
      <c r="F309" s="77">
        <v>1.833</v>
      </c>
      <c r="G309" s="78" t="s">
        <v>2109</v>
      </c>
      <c r="H309" s="77">
        <v>1.833</v>
      </c>
      <c r="I309" s="77"/>
      <c r="J309" s="77"/>
      <c r="K309" s="178"/>
      <c r="L309" s="64"/>
      <c r="M309" s="64"/>
      <c r="N309" s="65"/>
    </row>
    <row r="310" spans="1:14" ht="31.5">
      <c r="A310" s="102" t="s">
        <v>4110</v>
      </c>
      <c r="B310" s="51" t="s">
        <v>311</v>
      </c>
      <c r="C310" s="51" t="s">
        <v>1248</v>
      </c>
      <c r="D310" s="51" t="s">
        <v>312</v>
      </c>
      <c r="E310" s="51" t="s">
        <v>313</v>
      </c>
      <c r="F310" s="46">
        <v>51.125</v>
      </c>
      <c r="G310" s="55" t="s">
        <v>2109</v>
      </c>
      <c r="H310" s="46">
        <f>F310</f>
        <v>51.125</v>
      </c>
      <c r="I310" s="46"/>
      <c r="J310" s="46"/>
      <c r="K310" s="81" t="s">
        <v>3492</v>
      </c>
      <c r="L310" s="64"/>
      <c r="M310" s="64"/>
      <c r="N310" s="65"/>
    </row>
    <row r="311" spans="1:14" ht="12.75">
      <c r="A311" s="192" t="s">
        <v>1566</v>
      </c>
      <c r="B311" s="192"/>
      <c r="C311" s="192"/>
      <c r="D311" s="192"/>
      <c r="E311" s="192"/>
      <c r="F311" s="46">
        <f>F310+F307+F295+F291+F290</f>
        <v>534.736</v>
      </c>
      <c r="G311" s="46"/>
      <c r="H311" s="46"/>
      <c r="I311" s="46"/>
      <c r="J311" s="46"/>
      <c r="K311" s="59"/>
      <c r="L311" s="64"/>
      <c r="M311" s="64"/>
      <c r="N311" s="65"/>
    </row>
    <row r="312" spans="1:14" ht="12.75">
      <c r="A312" s="206" t="s">
        <v>339</v>
      </c>
      <c r="B312" s="206"/>
      <c r="C312" s="206"/>
      <c r="D312" s="206"/>
      <c r="E312" s="206"/>
      <c r="F312" s="206"/>
      <c r="G312" s="206"/>
      <c r="H312" s="206"/>
      <c r="I312" s="97"/>
      <c r="J312" s="97"/>
      <c r="K312" s="59"/>
      <c r="L312" s="64"/>
      <c r="M312" s="64"/>
      <c r="N312" s="65"/>
    </row>
    <row r="313" spans="1:14" ht="21">
      <c r="A313" s="200" t="s">
        <v>4111</v>
      </c>
      <c r="B313" s="61" t="s">
        <v>1393</v>
      </c>
      <c r="C313" s="51" t="s">
        <v>2107</v>
      </c>
      <c r="D313" s="73" t="s">
        <v>337</v>
      </c>
      <c r="E313" s="61" t="s">
        <v>503</v>
      </c>
      <c r="F313" s="46">
        <f>F314+F315</f>
        <v>33.266</v>
      </c>
      <c r="G313" s="55" t="s">
        <v>2108</v>
      </c>
      <c r="H313" s="46">
        <f>H314+H315</f>
        <v>33.266</v>
      </c>
      <c r="I313" s="46"/>
      <c r="J313" s="46"/>
      <c r="K313" s="178" t="s">
        <v>3495</v>
      </c>
      <c r="L313" s="64"/>
      <c r="M313" s="64"/>
      <c r="N313" s="65"/>
    </row>
    <row r="314" spans="1:11" s="27" customFormat="1" ht="22.5">
      <c r="A314" s="200"/>
      <c r="B314" s="61"/>
      <c r="C314" s="60" t="s">
        <v>321</v>
      </c>
      <c r="D314" s="60" t="s">
        <v>502</v>
      </c>
      <c r="E314" s="60" t="s">
        <v>503</v>
      </c>
      <c r="F314" s="77">
        <v>33.108</v>
      </c>
      <c r="G314" s="78" t="s">
        <v>2108</v>
      </c>
      <c r="H314" s="77">
        <v>33.108</v>
      </c>
      <c r="I314" s="77"/>
      <c r="J314" s="77"/>
      <c r="K314" s="178"/>
    </row>
    <row r="315" spans="1:14" ht="22.5">
      <c r="A315" s="200"/>
      <c r="B315" s="84" t="s">
        <v>336</v>
      </c>
      <c r="C315" s="84" t="s">
        <v>332</v>
      </c>
      <c r="D315" s="84" t="s">
        <v>337</v>
      </c>
      <c r="E315" s="84" t="s">
        <v>338</v>
      </c>
      <c r="F315" s="77">
        <v>0.158</v>
      </c>
      <c r="G315" s="78" t="s">
        <v>2108</v>
      </c>
      <c r="H315" s="77">
        <v>0.158</v>
      </c>
      <c r="I315" s="91"/>
      <c r="J315" s="91"/>
      <c r="K315" s="178"/>
      <c r="L315" s="65"/>
      <c r="M315" s="65"/>
      <c r="N315" s="65"/>
    </row>
    <row r="316" spans="1:11" s="27" customFormat="1" ht="21">
      <c r="A316" s="102" t="s">
        <v>4112</v>
      </c>
      <c r="B316" s="61" t="s">
        <v>539</v>
      </c>
      <c r="C316" s="61" t="s">
        <v>321</v>
      </c>
      <c r="D316" s="61" t="s">
        <v>543</v>
      </c>
      <c r="E316" s="61" t="s">
        <v>544</v>
      </c>
      <c r="F316" s="46">
        <v>72.655</v>
      </c>
      <c r="G316" s="55" t="s">
        <v>2108</v>
      </c>
      <c r="H316" s="46">
        <v>72.655</v>
      </c>
      <c r="I316" s="46"/>
      <c r="J316" s="46"/>
      <c r="K316" s="48" t="s">
        <v>3494</v>
      </c>
    </row>
    <row r="317" spans="1:11" s="27" customFormat="1" ht="21">
      <c r="A317" s="102" t="s">
        <v>4113</v>
      </c>
      <c r="B317" s="61" t="s">
        <v>16</v>
      </c>
      <c r="C317" s="61" t="s">
        <v>321</v>
      </c>
      <c r="D317" s="61" t="s">
        <v>22</v>
      </c>
      <c r="E317" s="61" t="s">
        <v>23</v>
      </c>
      <c r="F317" s="46">
        <v>28.936</v>
      </c>
      <c r="G317" s="55" t="s">
        <v>2108</v>
      </c>
      <c r="H317" s="46">
        <v>28.936</v>
      </c>
      <c r="I317" s="46"/>
      <c r="J317" s="46"/>
      <c r="K317" s="48" t="s">
        <v>3495</v>
      </c>
    </row>
    <row r="318" spans="1:14" ht="31.5">
      <c r="A318" s="179" t="s">
        <v>4114</v>
      </c>
      <c r="B318" s="202" t="s">
        <v>318</v>
      </c>
      <c r="C318" s="51" t="s">
        <v>2107</v>
      </c>
      <c r="D318" s="51" t="s">
        <v>319</v>
      </c>
      <c r="E318" s="51" t="s">
        <v>320</v>
      </c>
      <c r="F318" s="46">
        <v>34.719</v>
      </c>
      <c r="G318" s="55" t="s">
        <v>2108</v>
      </c>
      <c r="H318" s="46">
        <v>34.719</v>
      </c>
      <c r="I318" s="77"/>
      <c r="J318" s="77"/>
      <c r="K318" s="178" t="s">
        <v>3492</v>
      </c>
      <c r="L318" s="64"/>
      <c r="M318" s="64"/>
      <c r="N318" s="65"/>
    </row>
    <row r="319" spans="1:14" ht="12.75">
      <c r="A319" s="179"/>
      <c r="B319" s="202"/>
      <c r="C319" s="205" t="s">
        <v>321</v>
      </c>
      <c r="D319" s="85" t="s">
        <v>322</v>
      </c>
      <c r="E319" s="85" t="s">
        <v>323</v>
      </c>
      <c r="F319" s="77">
        <v>1.744</v>
      </c>
      <c r="G319" s="78" t="s">
        <v>2108</v>
      </c>
      <c r="H319" s="77">
        <v>1.744</v>
      </c>
      <c r="I319" s="77"/>
      <c r="J319" s="77"/>
      <c r="K319" s="178"/>
      <c r="L319" s="64"/>
      <c r="M319" s="64"/>
      <c r="N319" s="65"/>
    </row>
    <row r="320" spans="1:14" ht="12.75">
      <c r="A320" s="179"/>
      <c r="B320" s="202"/>
      <c r="C320" s="205"/>
      <c r="D320" s="85" t="s">
        <v>324</v>
      </c>
      <c r="E320" s="85" t="s">
        <v>325</v>
      </c>
      <c r="F320" s="77">
        <v>1.944</v>
      </c>
      <c r="G320" s="78" t="s">
        <v>2108</v>
      </c>
      <c r="H320" s="77">
        <v>1.944</v>
      </c>
      <c r="I320" s="77"/>
      <c r="J320" s="77"/>
      <c r="K320" s="178"/>
      <c r="L320" s="64"/>
      <c r="M320" s="64"/>
      <c r="N320" s="65"/>
    </row>
    <row r="321" spans="1:14" ht="12.75">
      <c r="A321" s="179"/>
      <c r="B321" s="202"/>
      <c r="C321" s="205"/>
      <c r="D321" s="84" t="s">
        <v>326</v>
      </c>
      <c r="E321" s="84" t="s">
        <v>327</v>
      </c>
      <c r="F321" s="77">
        <v>1.376</v>
      </c>
      <c r="G321" s="78" t="s">
        <v>2108</v>
      </c>
      <c r="H321" s="77">
        <v>1.376</v>
      </c>
      <c r="I321" s="77"/>
      <c r="J321" s="77"/>
      <c r="K321" s="178"/>
      <c r="L321" s="64"/>
      <c r="M321" s="64"/>
      <c r="N321" s="65"/>
    </row>
    <row r="322" spans="1:14" ht="12.75">
      <c r="A322" s="179"/>
      <c r="B322" s="202"/>
      <c r="C322" s="205"/>
      <c r="D322" s="84" t="s">
        <v>328</v>
      </c>
      <c r="E322" s="84" t="s">
        <v>329</v>
      </c>
      <c r="F322" s="77">
        <v>19.426</v>
      </c>
      <c r="G322" s="78" t="s">
        <v>2108</v>
      </c>
      <c r="H322" s="77">
        <v>19.426</v>
      </c>
      <c r="I322" s="77"/>
      <c r="J322" s="77"/>
      <c r="K322" s="178"/>
      <c r="L322" s="64"/>
      <c r="M322" s="64"/>
      <c r="N322" s="65"/>
    </row>
    <row r="323" spans="1:14" ht="33.75">
      <c r="A323" s="179"/>
      <c r="B323" s="202"/>
      <c r="C323" s="205"/>
      <c r="D323" s="84" t="s">
        <v>330</v>
      </c>
      <c r="E323" s="84" t="s">
        <v>320</v>
      </c>
      <c r="F323" s="77">
        <v>1.838</v>
      </c>
      <c r="G323" s="78" t="s">
        <v>2108</v>
      </c>
      <c r="H323" s="77">
        <v>1.838</v>
      </c>
      <c r="I323" s="77"/>
      <c r="J323" s="77"/>
      <c r="K323" s="178"/>
      <c r="L323" s="64"/>
      <c r="M323" s="64"/>
      <c r="N323" s="65"/>
    </row>
    <row r="324" spans="1:14" ht="33.75">
      <c r="A324" s="179"/>
      <c r="B324" s="84" t="s">
        <v>331</v>
      </c>
      <c r="C324" s="84" t="s">
        <v>332</v>
      </c>
      <c r="D324" s="84" t="s">
        <v>319</v>
      </c>
      <c r="E324" s="84" t="s">
        <v>333</v>
      </c>
      <c r="F324" s="77">
        <v>0.526</v>
      </c>
      <c r="G324" s="78" t="s">
        <v>2108</v>
      </c>
      <c r="H324" s="77">
        <v>0.526</v>
      </c>
      <c r="I324" s="77"/>
      <c r="J324" s="77"/>
      <c r="K324" s="178"/>
      <c r="L324" s="64"/>
      <c r="M324" s="64"/>
      <c r="N324" s="65"/>
    </row>
    <row r="325" spans="1:14" ht="33.75">
      <c r="A325" s="179"/>
      <c r="B325" s="84" t="s">
        <v>334</v>
      </c>
      <c r="C325" s="84" t="s">
        <v>335</v>
      </c>
      <c r="D325" s="84" t="s">
        <v>774</v>
      </c>
      <c r="E325" s="84" t="s">
        <v>775</v>
      </c>
      <c r="F325" s="77">
        <v>0.455</v>
      </c>
      <c r="G325" s="78" t="s">
        <v>2108</v>
      </c>
      <c r="H325" s="77">
        <v>0.455</v>
      </c>
      <c r="I325" s="77"/>
      <c r="J325" s="77"/>
      <c r="K325" s="178"/>
      <c r="L325" s="64"/>
      <c r="M325" s="64"/>
      <c r="N325" s="65"/>
    </row>
    <row r="326" spans="1:14" ht="33.75">
      <c r="A326" s="179"/>
      <c r="B326" s="84" t="s">
        <v>776</v>
      </c>
      <c r="C326" s="84" t="s">
        <v>777</v>
      </c>
      <c r="D326" s="84" t="s">
        <v>778</v>
      </c>
      <c r="E326" s="84" t="s">
        <v>779</v>
      </c>
      <c r="F326" s="77">
        <v>0.454</v>
      </c>
      <c r="G326" s="78" t="s">
        <v>2108</v>
      </c>
      <c r="H326" s="77">
        <v>0.454</v>
      </c>
      <c r="I326" s="77"/>
      <c r="J326" s="77"/>
      <c r="K326" s="178"/>
      <c r="L326" s="64"/>
      <c r="M326" s="64"/>
      <c r="N326" s="65"/>
    </row>
    <row r="327" spans="1:14" ht="33.75">
      <c r="A327" s="179"/>
      <c r="B327" s="84" t="s">
        <v>780</v>
      </c>
      <c r="C327" s="84" t="s">
        <v>781</v>
      </c>
      <c r="D327" s="84" t="s">
        <v>782</v>
      </c>
      <c r="E327" s="84" t="s">
        <v>783</v>
      </c>
      <c r="F327" s="77">
        <v>1.791</v>
      </c>
      <c r="G327" s="78" t="s">
        <v>2108</v>
      </c>
      <c r="H327" s="77">
        <v>1.791</v>
      </c>
      <c r="I327" s="77"/>
      <c r="J327" s="77"/>
      <c r="K327" s="178"/>
      <c r="L327" s="64"/>
      <c r="M327" s="64"/>
      <c r="N327" s="65"/>
    </row>
    <row r="328" spans="1:14" ht="33.75">
      <c r="A328" s="179"/>
      <c r="B328" s="84" t="s">
        <v>784</v>
      </c>
      <c r="C328" s="84" t="s">
        <v>785</v>
      </c>
      <c r="D328" s="84" t="s">
        <v>786</v>
      </c>
      <c r="E328" s="84" t="s">
        <v>787</v>
      </c>
      <c r="F328" s="77">
        <v>4.708</v>
      </c>
      <c r="G328" s="78" t="s">
        <v>2108</v>
      </c>
      <c r="H328" s="77">
        <v>4.708</v>
      </c>
      <c r="I328" s="77"/>
      <c r="J328" s="77"/>
      <c r="K328" s="178"/>
      <c r="L328" s="64"/>
      <c r="M328" s="64"/>
      <c r="N328" s="65"/>
    </row>
    <row r="329" spans="1:14" ht="33.75">
      <c r="A329" s="179"/>
      <c r="B329" s="84" t="s">
        <v>788</v>
      </c>
      <c r="C329" s="84" t="s">
        <v>789</v>
      </c>
      <c r="D329" s="84" t="s">
        <v>790</v>
      </c>
      <c r="E329" s="84" t="s">
        <v>791</v>
      </c>
      <c r="F329" s="77">
        <v>0.457</v>
      </c>
      <c r="G329" s="78" t="s">
        <v>2108</v>
      </c>
      <c r="H329" s="77">
        <v>0.457</v>
      </c>
      <c r="I329" s="77"/>
      <c r="J329" s="77"/>
      <c r="K329" s="178"/>
      <c r="L329" s="64"/>
      <c r="M329" s="64"/>
      <c r="N329" s="65"/>
    </row>
    <row r="330" spans="1:14" ht="31.5">
      <c r="A330" s="179" t="s">
        <v>4115</v>
      </c>
      <c r="B330" s="73" t="s">
        <v>792</v>
      </c>
      <c r="C330" s="73" t="s">
        <v>2107</v>
      </c>
      <c r="D330" s="73" t="s">
        <v>793</v>
      </c>
      <c r="E330" s="73" t="s">
        <v>797</v>
      </c>
      <c r="F330" s="46">
        <f>F331+F332+F333</f>
        <v>34.309</v>
      </c>
      <c r="G330" s="55" t="s">
        <v>2108</v>
      </c>
      <c r="H330" s="46">
        <f>SUM(H331:H333)</f>
        <v>34.309</v>
      </c>
      <c r="I330" s="77"/>
      <c r="J330" s="77"/>
      <c r="K330" s="178" t="s">
        <v>3492</v>
      </c>
      <c r="L330" s="64"/>
      <c r="M330" s="64"/>
      <c r="N330" s="65"/>
    </row>
    <row r="331" spans="1:14" ht="33.75">
      <c r="A331" s="179"/>
      <c r="B331" s="73"/>
      <c r="C331" s="203" t="s">
        <v>321</v>
      </c>
      <c r="D331" s="84" t="s">
        <v>794</v>
      </c>
      <c r="E331" s="84" t="s">
        <v>795</v>
      </c>
      <c r="F331" s="77">
        <v>18.456</v>
      </c>
      <c r="G331" s="190" t="s">
        <v>2108</v>
      </c>
      <c r="H331" s="77">
        <v>18.456</v>
      </c>
      <c r="I331" s="77"/>
      <c r="J331" s="77"/>
      <c r="K331" s="178"/>
      <c r="L331" s="64"/>
      <c r="M331" s="64"/>
      <c r="N331" s="65"/>
    </row>
    <row r="332" spans="1:14" ht="12.75">
      <c r="A332" s="179"/>
      <c r="B332" s="73"/>
      <c r="C332" s="203"/>
      <c r="D332" s="84" t="s">
        <v>796</v>
      </c>
      <c r="E332" s="84" t="s">
        <v>797</v>
      </c>
      <c r="F332" s="77">
        <v>15.462</v>
      </c>
      <c r="G332" s="190"/>
      <c r="H332" s="77">
        <v>15.462</v>
      </c>
      <c r="I332" s="77"/>
      <c r="J332" s="77"/>
      <c r="K332" s="178"/>
      <c r="L332" s="64"/>
      <c r="M332" s="64"/>
      <c r="N332" s="65"/>
    </row>
    <row r="333" spans="1:14" ht="33.75">
      <c r="A333" s="179"/>
      <c r="B333" s="84" t="s">
        <v>798</v>
      </c>
      <c r="C333" s="84" t="s">
        <v>799</v>
      </c>
      <c r="D333" s="84" t="s">
        <v>800</v>
      </c>
      <c r="E333" s="84" t="s">
        <v>801</v>
      </c>
      <c r="F333" s="77">
        <v>0.391</v>
      </c>
      <c r="G333" s="78" t="s">
        <v>2108</v>
      </c>
      <c r="H333" s="77">
        <v>0.391</v>
      </c>
      <c r="I333" s="77"/>
      <c r="J333" s="77"/>
      <c r="K333" s="178"/>
      <c r="L333" s="64"/>
      <c r="M333" s="64"/>
      <c r="N333" s="65"/>
    </row>
    <row r="334" spans="1:14" ht="31.5">
      <c r="A334" s="179" t="s">
        <v>4116</v>
      </c>
      <c r="B334" s="181" t="s">
        <v>802</v>
      </c>
      <c r="C334" s="73" t="s">
        <v>2107</v>
      </c>
      <c r="D334" s="73" t="s">
        <v>803</v>
      </c>
      <c r="E334" s="73" t="s">
        <v>807</v>
      </c>
      <c r="F334" s="46">
        <f>F335+F336+F337+F338</f>
        <v>28.788</v>
      </c>
      <c r="G334" s="55" t="s">
        <v>2108</v>
      </c>
      <c r="H334" s="46">
        <f>SUM(H335:H338)</f>
        <v>28.788</v>
      </c>
      <c r="I334" s="77"/>
      <c r="J334" s="77"/>
      <c r="K334" s="103" t="s">
        <v>3492</v>
      </c>
      <c r="L334" s="64"/>
      <c r="M334" s="64"/>
      <c r="N334" s="65"/>
    </row>
    <row r="335" spans="1:14" ht="12.75">
      <c r="A335" s="179"/>
      <c r="B335" s="181"/>
      <c r="C335" s="203" t="s">
        <v>321</v>
      </c>
      <c r="D335" s="84" t="s">
        <v>804</v>
      </c>
      <c r="E335" s="84" t="s">
        <v>805</v>
      </c>
      <c r="F335" s="77">
        <v>17.375</v>
      </c>
      <c r="G335" s="190" t="s">
        <v>2108</v>
      </c>
      <c r="H335" s="77">
        <v>17.375</v>
      </c>
      <c r="I335" s="77"/>
      <c r="J335" s="77"/>
      <c r="K335" s="103"/>
      <c r="L335" s="64"/>
      <c r="M335" s="64"/>
      <c r="N335" s="65"/>
    </row>
    <row r="336" spans="1:14" ht="12.75">
      <c r="A336" s="179"/>
      <c r="B336" s="181"/>
      <c r="C336" s="203"/>
      <c r="D336" s="84" t="s">
        <v>806</v>
      </c>
      <c r="E336" s="84" t="s">
        <v>807</v>
      </c>
      <c r="F336" s="77">
        <v>7.931</v>
      </c>
      <c r="G336" s="190"/>
      <c r="H336" s="77">
        <v>7.931</v>
      </c>
      <c r="I336" s="77"/>
      <c r="J336" s="77"/>
      <c r="K336" s="103"/>
      <c r="L336" s="64"/>
      <c r="M336" s="64"/>
      <c r="N336" s="65"/>
    </row>
    <row r="337" spans="1:14" ht="33.75">
      <c r="A337" s="179"/>
      <c r="B337" s="84" t="s">
        <v>808</v>
      </c>
      <c r="C337" s="84" t="s">
        <v>809</v>
      </c>
      <c r="D337" s="84" t="s">
        <v>803</v>
      </c>
      <c r="E337" s="84" t="s">
        <v>810</v>
      </c>
      <c r="F337" s="77">
        <v>2.692</v>
      </c>
      <c r="G337" s="78" t="s">
        <v>2108</v>
      </c>
      <c r="H337" s="77">
        <v>2.692</v>
      </c>
      <c r="I337" s="77"/>
      <c r="J337" s="77"/>
      <c r="K337" s="103"/>
      <c r="L337" s="64"/>
      <c r="M337" s="64"/>
      <c r="N337" s="65"/>
    </row>
    <row r="338" spans="1:14" ht="33.75">
      <c r="A338" s="179"/>
      <c r="B338" s="84" t="s">
        <v>811</v>
      </c>
      <c r="C338" s="84" t="s">
        <v>812</v>
      </c>
      <c r="D338" s="84" t="s">
        <v>813</v>
      </c>
      <c r="E338" s="84" t="s">
        <v>814</v>
      </c>
      <c r="F338" s="77">
        <v>0.79</v>
      </c>
      <c r="G338" s="78" t="s">
        <v>2108</v>
      </c>
      <c r="H338" s="77">
        <v>0.79</v>
      </c>
      <c r="I338" s="77"/>
      <c r="J338" s="77"/>
      <c r="K338" s="103"/>
      <c r="L338" s="64"/>
      <c r="M338" s="64"/>
      <c r="N338" s="65"/>
    </row>
    <row r="339" spans="1:14" ht="31.5">
      <c r="A339" s="179" t="s">
        <v>4117</v>
      </c>
      <c r="B339" s="181" t="s">
        <v>815</v>
      </c>
      <c r="C339" s="73" t="s">
        <v>2107</v>
      </c>
      <c r="D339" s="73" t="s">
        <v>816</v>
      </c>
      <c r="E339" s="73" t="s">
        <v>818</v>
      </c>
      <c r="F339" s="46">
        <f>F340+F341</f>
        <v>23.952</v>
      </c>
      <c r="G339" s="55" t="s">
        <v>2108</v>
      </c>
      <c r="H339" s="46">
        <f>SUM(H340:H341)</f>
        <v>23.952</v>
      </c>
      <c r="I339" s="77"/>
      <c r="J339" s="77"/>
      <c r="K339" s="178" t="s">
        <v>3492</v>
      </c>
      <c r="L339" s="64"/>
      <c r="M339" s="64"/>
      <c r="N339" s="65"/>
    </row>
    <row r="340" spans="1:14" ht="12.75">
      <c r="A340" s="179"/>
      <c r="B340" s="181"/>
      <c r="C340" s="84" t="s">
        <v>321</v>
      </c>
      <c r="D340" s="84" t="s">
        <v>817</v>
      </c>
      <c r="E340" s="84" t="s">
        <v>818</v>
      </c>
      <c r="F340" s="77">
        <v>21.042</v>
      </c>
      <c r="G340" s="78" t="s">
        <v>2108</v>
      </c>
      <c r="H340" s="77">
        <v>21.042</v>
      </c>
      <c r="I340" s="77"/>
      <c r="J340" s="77"/>
      <c r="K340" s="178"/>
      <c r="L340" s="64"/>
      <c r="M340" s="64"/>
      <c r="N340" s="65"/>
    </row>
    <row r="341" spans="1:14" ht="33.75">
      <c r="A341" s="179"/>
      <c r="B341" s="84" t="s">
        <v>819</v>
      </c>
      <c r="C341" s="84" t="s">
        <v>820</v>
      </c>
      <c r="D341" s="84" t="s">
        <v>816</v>
      </c>
      <c r="E341" s="84" t="s">
        <v>821</v>
      </c>
      <c r="F341" s="77">
        <v>2.91</v>
      </c>
      <c r="G341" s="78" t="s">
        <v>2108</v>
      </c>
      <c r="H341" s="77">
        <v>2.91</v>
      </c>
      <c r="I341" s="77"/>
      <c r="J341" s="77"/>
      <c r="K341" s="178"/>
      <c r="L341" s="64"/>
      <c r="M341" s="64"/>
      <c r="N341" s="65"/>
    </row>
    <row r="342" spans="1:14" ht="31.5">
      <c r="A342" s="179" t="s">
        <v>4118</v>
      </c>
      <c r="B342" s="73" t="s">
        <v>1397</v>
      </c>
      <c r="C342" s="73" t="s">
        <v>2107</v>
      </c>
      <c r="D342" s="73" t="s">
        <v>1398</v>
      </c>
      <c r="E342" s="73" t="s">
        <v>1399</v>
      </c>
      <c r="F342" s="46">
        <f>F343+F344+F345+F346</f>
        <v>5.2059999999999995</v>
      </c>
      <c r="G342" s="55" t="s">
        <v>2108</v>
      </c>
      <c r="H342" s="46">
        <f>H343+H344+H345+H346</f>
        <v>5.2059999999999995</v>
      </c>
      <c r="I342" s="104"/>
      <c r="J342" s="105"/>
      <c r="K342" s="178" t="s">
        <v>3492</v>
      </c>
      <c r="L342" s="65"/>
      <c r="M342" s="65"/>
      <c r="N342" s="65"/>
    </row>
    <row r="343" spans="1:14" ht="33.75">
      <c r="A343" s="179"/>
      <c r="B343" s="207"/>
      <c r="C343" s="203" t="s">
        <v>321</v>
      </c>
      <c r="D343" s="84" t="s">
        <v>1398</v>
      </c>
      <c r="E343" s="84" t="s">
        <v>1400</v>
      </c>
      <c r="F343" s="77">
        <v>0.302</v>
      </c>
      <c r="G343" s="190" t="s">
        <v>2108</v>
      </c>
      <c r="H343" s="77">
        <v>0.302</v>
      </c>
      <c r="I343" s="104"/>
      <c r="J343" s="105"/>
      <c r="K343" s="178"/>
      <c r="L343" s="65"/>
      <c r="M343" s="65"/>
      <c r="N343" s="65"/>
    </row>
    <row r="344" spans="1:14" ht="33.75">
      <c r="A344" s="179"/>
      <c r="B344" s="207"/>
      <c r="C344" s="203"/>
      <c r="D344" s="84" t="s">
        <v>1401</v>
      </c>
      <c r="E344" s="84" t="s">
        <v>1402</v>
      </c>
      <c r="F344" s="77">
        <v>0.25</v>
      </c>
      <c r="G344" s="190"/>
      <c r="H344" s="77">
        <v>0.25</v>
      </c>
      <c r="I344" s="104"/>
      <c r="J344" s="105"/>
      <c r="K344" s="178"/>
      <c r="L344" s="65"/>
      <c r="M344" s="65"/>
      <c r="N344" s="65"/>
    </row>
    <row r="345" spans="1:14" ht="33.75">
      <c r="A345" s="179"/>
      <c r="B345" s="207"/>
      <c r="C345" s="203"/>
      <c r="D345" s="84" t="s">
        <v>1403</v>
      </c>
      <c r="E345" s="84" t="s">
        <v>1399</v>
      </c>
      <c r="F345" s="77">
        <v>0.944</v>
      </c>
      <c r="G345" s="190"/>
      <c r="H345" s="77">
        <v>0.944</v>
      </c>
      <c r="I345" s="104"/>
      <c r="J345" s="105"/>
      <c r="K345" s="178"/>
      <c r="L345" s="65"/>
      <c r="M345" s="65"/>
      <c r="N345" s="65"/>
    </row>
    <row r="346" spans="1:14" ht="45">
      <c r="A346" s="179"/>
      <c r="B346" s="84" t="s">
        <v>1404</v>
      </c>
      <c r="C346" s="84" t="s">
        <v>828</v>
      </c>
      <c r="D346" s="84" t="s">
        <v>1405</v>
      </c>
      <c r="E346" s="84" t="s">
        <v>1406</v>
      </c>
      <c r="F346" s="77">
        <v>3.71</v>
      </c>
      <c r="G346" s="78" t="s">
        <v>2108</v>
      </c>
      <c r="H346" s="77">
        <v>3.71</v>
      </c>
      <c r="I346" s="91"/>
      <c r="J346" s="91"/>
      <c r="K346" s="178"/>
      <c r="L346" s="65"/>
      <c r="M346" s="65"/>
      <c r="N346" s="65"/>
    </row>
    <row r="347" spans="1:14" ht="42">
      <c r="A347" s="179" t="s">
        <v>4119</v>
      </c>
      <c r="B347" s="181" t="s">
        <v>822</v>
      </c>
      <c r="C347" s="73" t="s">
        <v>2107</v>
      </c>
      <c r="D347" s="73" t="s">
        <v>823</v>
      </c>
      <c r="E347" s="73" t="s">
        <v>826</v>
      </c>
      <c r="F347" s="46">
        <f>F348+F349+F350</f>
        <v>12.165</v>
      </c>
      <c r="G347" s="55" t="s">
        <v>2108</v>
      </c>
      <c r="H347" s="46">
        <f>SUM(H348:H350)</f>
        <v>12.165</v>
      </c>
      <c r="I347" s="77"/>
      <c r="J347" s="77"/>
      <c r="K347" s="178" t="s">
        <v>3492</v>
      </c>
      <c r="L347" s="64"/>
      <c r="M347" s="64"/>
      <c r="N347" s="65"/>
    </row>
    <row r="348" spans="1:14" ht="45">
      <c r="A348" s="179"/>
      <c r="B348" s="181"/>
      <c r="C348" s="203" t="s">
        <v>321</v>
      </c>
      <c r="D348" s="84" t="s">
        <v>823</v>
      </c>
      <c r="E348" s="84" t="s">
        <v>824</v>
      </c>
      <c r="F348" s="77">
        <v>0.872</v>
      </c>
      <c r="G348" s="190" t="s">
        <v>2108</v>
      </c>
      <c r="H348" s="77">
        <v>0.872</v>
      </c>
      <c r="I348" s="77"/>
      <c r="J348" s="77"/>
      <c r="K348" s="178"/>
      <c r="L348" s="64"/>
      <c r="M348" s="64"/>
      <c r="N348" s="65"/>
    </row>
    <row r="349" spans="1:14" ht="22.5">
      <c r="A349" s="179"/>
      <c r="B349" s="181"/>
      <c r="C349" s="203"/>
      <c r="D349" s="84" t="s">
        <v>825</v>
      </c>
      <c r="E349" s="84" t="s">
        <v>826</v>
      </c>
      <c r="F349" s="77">
        <v>9.689</v>
      </c>
      <c r="G349" s="190"/>
      <c r="H349" s="77">
        <v>9.689</v>
      </c>
      <c r="I349" s="77"/>
      <c r="J349" s="77"/>
      <c r="K349" s="178"/>
      <c r="L349" s="64"/>
      <c r="M349" s="64"/>
      <c r="N349" s="65"/>
    </row>
    <row r="350" spans="1:14" ht="45">
      <c r="A350" s="179"/>
      <c r="B350" s="84" t="s">
        <v>827</v>
      </c>
      <c r="C350" s="84" t="s">
        <v>828</v>
      </c>
      <c r="D350" s="84" t="s">
        <v>829</v>
      </c>
      <c r="E350" s="84" t="s">
        <v>830</v>
      </c>
      <c r="F350" s="77">
        <v>1.604</v>
      </c>
      <c r="G350" s="78" t="s">
        <v>2108</v>
      </c>
      <c r="H350" s="77">
        <v>1.604</v>
      </c>
      <c r="I350" s="77"/>
      <c r="J350" s="77"/>
      <c r="K350" s="178"/>
      <c r="L350" s="64"/>
      <c r="M350" s="64"/>
      <c r="N350" s="65"/>
    </row>
    <row r="351" spans="1:14" ht="31.5">
      <c r="A351" s="179" t="s">
        <v>4120</v>
      </c>
      <c r="B351" s="181" t="s">
        <v>831</v>
      </c>
      <c r="C351" s="73" t="s">
        <v>2107</v>
      </c>
      <c r="D351" s="73" t="s">
        <v>832</v>
      </c>
      <c r="E351" s="73" t="s">
        <v>2032</v>
      </c>
      <c r="F351" s="46">
        <f>SUM(F352:F354)</f>
        <v>12.875</v>
      </c>
      <c r="G351" s="55" t="s">
        <v>2108</v>
      </c>
      <c r="H351" s="46">
        <f>SUM(H352:H354)</f>
        <v>12.875</v>
      </c>
      <c r="I351" s="77"/>
      <c r="J351" s="77"/>
      <c r="K351" s="178" t="s">
        <v>3492</v>
      </c>
      <c r="L351" s="64"/>
      <c r="M351" s="64"/>
      <c r="N351" s="65"/>
    </row>
    <row r="352" spans="1:14" ht="33.75">
      <c r="A352" s="179"/>
      <c r="B352" s="181"/>
      <c r="C352" s="203" t="s">
        <v>321</v>
      </c>
      <c r="D352" s="84" t="s">
        <v>832</v>
      </c>
      <c r="E352" s="106" t="s">
        <v>2030</v>
      </c>
      <c r="F352" s="77">
        <v>0.776</v>
      </c>
      <c r="G352" s="190" t="s">
        <v>2108</v>
      </c>
      <c r="H352" s="77">
        <v>0.776</v>
      </c>
      <c r="I352" s="77"/>
      <c r="J352" s="77"/>
      <c r="K352" s="178"/>
      <c r="L352" s="64"/>
      <c r="M352" s="64"/>
      <c r="N352" s="65"/>
    </row>
    <row r="353" spans="1:14" ht="12.75">
      <c r="A353" s="179"/>
      <c r="B353" s="181"/>
      <c r="C353" s="203"/>
      <c r="D353" s="106" t="s">
        <v>2031</v>
      </c>
      <c r="E353" s="84" t="s">
        <v>2032</v>
      </c>
      <c r="F353" s="77">
        <v>10.186</v>
      </c>
      <c r="G353" s="190"/>
      <c r="H353" s="77">
        <v>10.186</v>
      </c>
      <c r="I353" s="77"/>
      <c r="J353" s="77"/>
      <c r="K353" s="178"/>
      <c r="L353" s="64"/>
      <c r="M353" s="64"/>
      <c r="N353" s="65"/>
    </row>
    <row r="354" spans="1:14" ht="45">
      <c r="A354" s="179"/>
      <c r="B354" s="84" t="s">
        <v>1394</v>
      </c>
      <c r="C354" s="84" t="s">
        <v>789</v>
      </c>
      <c r="D354" s="106" t="s">
        <v>1395</v>
      </c>
      <c r="E354" s="106" t="s">
        <v>1396</v>
      </c>
      <c r="F354" s="77">
        <v>1.913</v>
      </c>
      <c r="G354" s="78" t="s">
        <v>2108</v>
      </c>
      <c r="H354" s="77">
        <v>1.913</v>
      </c>
      <c r="I354" s="77"/>
      <c r="J354" s="77"/>
      <c r="K354" s="178"/>
      <c r="L354" s="64"/>
      <c r="M354" s="64"/>
      <c r="N354" s="65"/>
    </row>
    <row r="355" spans="1:14" ht="31.5">
      <c r="A355" s="98" t="s">
        <v>4121</v>
      </c>
      <c r="B355" s="72" t="s">
        <v>1407</v>
      </c>
      <c r="C355" s="73" t="s">
        <v>321</v>
      </c>
      <c r="D355" s="73" t="s">
        <v>1408</v>
      </c>
      <c r="E355" s="73" t="s">
        <v>1409</v>
      </c>
      <c r="F355" s="46">
        <v>4.707</v>
      </c>
      <c r="G355" s="55" t="s">
        <v>2108</v>
      </c>
      <c r="H355" s="46">
        <f>F355</f>
        <v>4.707</v>
      </c>
      <c r="I355" s="77"/>
      <c r="J355" s="77"/>
      <c r="K355" s="59" t="s">
        <v>3492</v>
      </c>
      <c r="L355" s="64"/>
      <c r="M355" s="64"/>
      <c r="N355" s="65"/>
    </row>
    <row r="356" spans="1:14" ht="31.5">
      <c r="A356" s="98" t="s">
        <v>4122</v>
      </c>
      <c r="B356" s="72" t="s">
        <v>1410</v>
      </c>
      <c r="C356" s="73" t="s">
        <v>321</v>
      </c>
      <c r="D356" s="73" t="s">
        <v>1411</v>
      </c>
      <c r="E356" s="73" t="s">
        <v>1412</v>
      </c>
      <c r="F356" s="46">
        <v>5.939</v>
      </c>
      <c r="G356" s="55" t="s">
        <v>2108</v>
      </c>
      <c r="H356" s="46">
        <f>F356</f>
        <v>5.939</v>
      </c>
      <c r="I356" s="77"/>
      <c r="J356" s="77"/>
      <c r="K356" s="59" t="s">
        <v>3492</v>
      </c>
      <c r="L356" s="64"/>
      <c r="M356" s="64"/>
      <c r="N356" s="65"/>
    </row>
    <row r="357" spans="1:14" ht="31.5">
      <c r="A357" s="188" t="s">
        <v>4123</v>
      </c>
      <c r="B357" s="181" t="s">
        <v>1413</v>
      </c>
      <c r="C357" s="73" t="s">
        <v>2107</v>
      </c>
      <c r="D357" s="73" t="s">
        <v>1414</v>
      </c>
      <c r="E357" s="73" t="s">
        <v>1415</v>
      </c>
      <c r="F357" s="46">
        <f>F358+F359+F360</f>
        <v>3.099</v>
      </c>
      <c r="G357" s="55" t="s">
        <v>2108</v>
      </c>
      <c r="H357" s="46">
        <f>H358+H359+H360</f>
        <v>3.099</v>
      </c>
      <c r="I357" s="77"/>
      <c r="J357" s="77"/>
      <c r="K357" s="178" t="s">
        <v>3492</v>
      </c>
      <c r="L357" s="64"/>
      <c r="M357" s="64"/>
      <c r="N357" s="65"/>
    </row>
    <row r="358" spans="1:14" ht="33.75">
      <c r="A358" s="188"/>
      <c r="B358" s="181"/>
      <c r="C358" s="203" t="s">
        <v>321</v>
      </c>
      <c r="D358" s="84" t="s">
        <v>1414</v>
      </c>
      <c r="E358" s="84" t="s">
        <v>1416</v>
      </c>
      <c r="F358" s="77">
        <v>1.113</v>
      </c>
      <c r="G358" s="190" t="s">
        <v>2108</v>
      </c>
      <c r="H358" s="77">
        <v>1.113</v>
      </c>
      <c r="I358" s="77"/>
      <c r="J358" s="77"/>
      <c r="K358" s="178"/>
      <c r="L358" s="64"/>
      <c r="M358" s="64"/>
      <c r="N358" s="65"/>
    </row>
    <row r="359" spans="1:14" ht="33.75">
      <c r="A359" s="188"/>
      <c r="B359" s="181"/>
      <c r="C359" s="203"/>
      <c r="D359" s="84" t="s">
        <v>1417</v>
      </c>
      <c r="E359" s="84" t="s">
        <v>1415</v>
      </c>
      <c r="F359" s="77">
        <v>0.025</v>
      </c>
      <c r="G359" s="190"/>
      <c r="H359" s="77">
        <v>0.025</v>
      </c>
      <c r="I359" s="77"/>
      <c r="J359" s="77"/>
      <c r="K359" s="178"/>
      <c r="L359" s="64"/>
      <c r="M359" s="64"/>
      <c r="N359" s="65"/>
    </row>
    <row r="360" spans="1:14" ht="33.75">
      <c r="A360" s="188"/>
      <c r="B360" s="84" t="s">
        <v>1418</v>
      </c>
      <c r="C360" s="84" t="s">
        <v>820</v>
      </c>
      <c r="D360" s="84" t="s">
        <v>1419</v>
      </c>
      <c r="E360" s="84" t="s">
        <v>1420</v>
      </c>
      <c r="F360" s="77">
        <v>1.961</v>
      </c>
      <c r="G360" s="78" t="s">
        <v>2108</v>
      </c>
      <c r="H360" s="77">
        <v>1.961</v>
      </c>
      <c r="I360" s="91"/>
      <c r="J360" s="91"/>
      <c r="K360" s="178"/>
      <c r="L360" s="65"/>
      <c r="M360" s="65"/>
      <c r="N360" s="65"/>
    </row>
    <row r="361" spans="1:14" ht="31.5">
      <c r="A361" s="188" t="s">
        <v>4124</v>
      </c>
      <c r="B361" s="181" t="s">
        <v>1421</v>
      </c>
      <c r="C361" s="73" t="s">
        <v>2107</v>
      </c>
      <c r="D361" s="73" t="s">
        <v>1422</v>
      </c>
      <c r="E361" s="73" t="s">
        <v>1423</v>
      </c>
      <c r="F361" s="46">
        <f>SUM(F362:F364)</f>
        <v>8.030000000000001</v>
      </c>
      <c r="G361" s="55" t="s">
        <v>2108</v>
      </c>
      <c r="H361" s="46">
        <f>SUM(H362:H364)</f>
        <v>8.030000000000001</v>
      </c>
      <c r="I361" s="77"/>
      <c r="J361" s="77"/>
      <c r="K361" s="178" t="s">
        <v>3492</v>
      </c>
      <c r="L361" s="64"/>
      <c r="M361" s="64"/>
      <c r="N361" s="65"/>
    </row>
    <row r="362" spans="1:14" ht="12.75">
      <c r="A362" s="188"/>
      <c r="B362" s="181"/>
      <c r="C362" s="84" t="s">
        <v>321</v>
      </c>
      <c r="D362" s="84" t="s">
        <v>1424</v>
      </c>
      <c r="E362" s="84" t="s">
        <v>1425</v>
      </c>
      <c r="F362" s="77">
        <v>2.569</v>
      </c>
      <c r="G362" s="78" t="s">
        <v>2108</v>
      </c>
      <c r="H362" s="77">
        <v>2.569</v>
      </c>
      <c r="I362" s="77"/>
      <c r="J362" s="77"/>
      <c r="K362" s="178"/>
      <c r="L362" s="64"/>
      <c r="M362" s="64"/>
      <c r="N362" s="65"/>
    </row>
    <row r="363" spans="1:14" ht="33.75">
      <c r="A363" s="188"/>
      <c r="B363" s="84" t="s">
        <v>1426</v>
      </c>
      <c r="C363" s="84" t="s">
        <v>809</v>
      </c>
      <c r="D363" s="84" t="s">
        <v>1422</v>
      </c>
      <c r="E363" s="84" t="s">
        <v>1427</v>
      </c>
      <c r="F363" s="77">
        <v>1.729</v>
      </c>
      <c r="G363" s="78" t="s">
        <v>2108</v>
      </c>
      <c r="H363" s="77">
        <v>1.729</v>
      </c>
      <c r="I363" s="77"/>
      <c r="J363" s="77"/>
      <c r="K363" s="178"/>
      <c r="L363" s="64"/>
      <c r="M363" s="64"/>
      <c r="N363" s="65"/>
    </row>
    <row r="364" spans="1:14" ht="33.75">
      <c r="A364" s="188"/>
      <c r="B364" s="84" t="s">
        <v>1428</v>
      </c>
      <c r="C364" s="84" t="s">
        <v>332</v>
      </c>
      <c r="D364" s="84" t="s">
        <v>1429</v>
      </c>
      <c r="E364" s="84" t="s">
        <v>1430</v>
      </c>
      <c r="F364" s="77">
        <v>3.732</v>
      </c>
      <c r="G364" s="78" t="s">
        <v>2108</v>
      </c>
      <c r="H364" s="77">
        <v>3.732</v>
      </c>
      <c r="I364" s="77"/>
      <c r="J364" s="77"/>
      <c r="K364" s="178"/>
      <c r="L364" s="64"/>
      <c r="M364" s="64"/>
      <c r="N364" s="65"/>
    </row>
    <row r="365" spans="1:14" ht="31.5">
      <c r="A365" s="98" t="s">
        <v>4125</v>
      </c>
      <c r="B365" s="72" t="s">
        <v>1431</v>
      </c>
      <c r="C365" s="73" t="s">
        <v>321</v>
      </c>
      <c r="D365" s="73" t="s">
        <v>856</v>
      </c>
      <c r="E365" s="73" t="s">
        <v>857</v>
      </c>
      <c r="F365" s="46">
        <v>1.78</v>
      </c>
      <c r="G365" s="55" t="s">
        <v>2108</v>
      </c>
      <c r="H365" s="46">
        <f>F365</f>
        <v>1.78</v>
      </c>
      <c r="I365" s="77"/>
      <c r="J365" s="77"/>
      <c r="K365" s="59" t="s">
        <v>3492</v>
      </c>
      <c r="L365" s="64"/>
      <c r="M365" s="64"/>
      <c r="N365" s="65"/>
    </row>
    <row r="366" spans="1:14" ht="31.5">
      <c r="A366" s="188" t="s">
        <v>4126</v>
      </c>
      <c r="B366" s="181" t="s">
        <v>858</v>
      </c>
      <c r="C366" s="73" t="s">
        <v>2107</v>
      </c>
      <c r="D366" s="73" t="s">
        <v>859</v>
      </c>
      <c r="E366" s="73" t="s">
        <v>860</v>
      </c>
      <c r="F366" s="46">
        <f>SUM(F367:F372)</f>
        <v>26.441</v>
      </c>
      <c r="G366" s="55" t="s">
        <v>2108</v>
      </c>
      <c r="H366" s="46">
        <f>SUM(H367:H372)</f>
        <v>26.441</v>
      </c>
      <c r="I366" s="77"/>
      <c r="J366" s="77"/>
      <c r="K366" s="178" t="s">
        <v>3492</v>
      </c>
      <c r="L366" s="64"/>
      <c r="M366" s="64"/>
      <c r="N366" s="65"/>
    </row>
    <row r="367" spans="1:14" ht="12.75">
      <c r="A367" s="188"/>
      <c r="B367" s="181"/>
      <c r="C367" s="203" t="s">
        <v>321</v>
      </c>
      <c r="D367" s="84" t="s">
        <v>861</v>
      </c>
      <c r="E367" s="84" t="s">
        <v>862</v>
      </c>
      <c r="F367" s="77">
        <v>6.48</v>
      </c>
      <c r="G367" s="190" t="s">
        <v>2108</v>
      </c>
      <c r="H367" s="77">
        <v>6.48</v>
      </c>
      <c r="I367" s="77"/>
      <c r="J367" s="77"/>
      <c r="K367" s="178"/>
      <c r="L367" s="64"/>
      <c r="M367" s="64"/>
      <c r="N367" s="65"/>
    </row>
    <row r="368" spans="1:14" ht="12.75">
      <c r="A368" s="188"/>
      <c r="B368" s="181"/>
      <c r="C368" s="203"/>
      <c r="D368" s="84" t="s">
        <v>863</v>
      </c>
      <c r="E368" s="84" t="s">
        <v>864</v>
      </c>
      <c r="F368" s="77">
        <v>13.362</v>
      </c>
      <c r="G368" s="190"/>
      <c r="H368" s="77">
        <v>13.362</v>
      </c>
      <c r="I368" s="77"/>
      <c r="J368" s="77"/>
      <c r="K368" s="178"/>
      <c r="L368" s="64"/>
      <c r="M368" s="64"/>
      <c r="N368" s="65"/>
    </row>
    <row r="369" spans="1:14" ht="33.75">
      <c r="A369" s="188"/>
      <c r="B369" s="181"/>
      <c r="C369" s="203"/>
      <c r="D369" s="84" t="s">
        <v>865</v>
      </c>
      <c r="E369" s="84" t="s">
        <v>860</v>
      </c>
      <c r="F369" s="77">
        <v>2.686</v>
      </c>
      <c r="G369" s="190"/>
      <c r="H369" s="77">
        <v>2.686</v>
      </c>
      <c r="I369" s="77"/>
      <c r="J369" s="77"/>
      <c r="K369" s="178"/>
      <c r="L369" s="64"/>
      <c r="M369" s="64"/>
      <c r="N369" s="65"/>
    </row>
    <row r="370" spans="1:14" ht="45">
      <c r="A370" s="188"/>
      <c r="B370" s="84" t="s">
        <v>866</v>
      </c>
      <c r="C370" s="84" t="s">
        <v>867</v>
      </c>
      <c r="D370" s="84" t="s">
        <v>859</v>
      </c>
      <c r="E370" s="84" t="s">
        <v>868</v>
      </c>
      <c r="F370" s="77">
        <v>0.41</v>
      </c>
      <c r="G370" s="78" t="s">
        <v>2108</v>
      </c>
      <c r="H370" s="77">
        <v>0.41</v>
      </c>
      <c r="I370" s="77"/>
      <c r="J370" s="77"/>
      <c r="K370" s="178"/>
      <c r="L370" s="64"/>
      <c r="M370" s="64"/>
      <c r="N370" s="65"/>
    </row>
    <row r="371" spans="1:14" ht="45">
      <c r="A371" s="188"/>
      <c r="B371" s="84" t="s">
        <v>869</v>
      </c>
      <c r="C371" s="84" t="s">
        <v>870</v>
      </c>
      <c r="D371" s="84" t="s">
        <v>871</v>
      </c>
      <c r="E371" s="84" t="s">
        <v>872</v>
      </c>
      <c r="F371" s="77">
        <v>1.613</v>
      </c>
      <c r="G371" s="78" t="s">
        <v>2108</v>
      </c>
      <c r="H371" s="77">
        <v>1.613</v>
      </c>
      <c r="I371" s="77"/>
      <c r="J371" s="77"/>
      <c r="K371" s="178"/>
      <c r="L371" s="64"/>
      <c r="M371" s="64"/>
      <c r="N371" s="65"/>
    </row>
    <row r="372" spans="1:14" ht="45">
      <c r="A372" s="188"/>
      <c r="B372" s="84" t="s">
        <v>362</v>
      </c>
      <c r="C372" s="84" t="s">
        <v>363</v>
      </c>
      <c r="D372" s="84" t="s">
        <v>364</v>
      </c>
      <c r="E372" s="84" t="s">
        <v>365</v>
      </c>
      <c r="F372" s="77">
        <v>1.89</v>
      </c>
      <c r="G372" s="78" t="s">
        <v>2108</v>
      </c>
      <c r="H372" s="77">
        <v>1.89</v>
      </c>
      <c r="I372" s="77"/>
      <c r="J372" s="77"/>
      <c r="K372" s="178"/>
      <c r="L372" s="64"/>
      <c r="M372" s="64"/>
      <c r="N372" s="65"/>
    </row>
    <row r="373" spans="1:14" ht="31.5">
      <c r="A373" s="179" t="s">
        <v>4127</v>
      </c>
      <c r="B373" s="181" t="s">
        <v>366</v>
      </c>
      <c r="C373" s="73" t="s">
        <v>2107</v>
      </c>
      <c r="D373" s="73" t="s">
        <v>367</v>
      </c>
      <c r="E373" s="73" t="s">
        <v>371</v>
      </c>
      <c r="F373" s="46">
        <f>F374+F375+F376+F377</f>
        <v>3.943</v>
      </c>
      <c r="G373" s="55" t="s">
        <v>2109</v>
      </c>
      <c r="H373" s="46">
        <f>SUM(H374:H377)</f>
        <v>3.943</v>
      </c>
      <c r="I373" s="77"/>
      <c r="J373" s="77"/>
      <c r="K373" s="178" t="s">
        <v>3492</v>
      </c>
      <c r="L373" s="64"/>
      <c r="M373" s="64"/>
      <c r="N373" s="65"/>
    </row>
    <row r="374" spans="1:14" ht="12.75">
      <c r="A374" s="179"/>
      <c r="B374" s="181"/>
      <c r="C374" s="203" t="s">
        <v>321</v>
      </c>
      <c r="D374" s="84" t="s">
        <v>368</v>
      </c>
      <c r="E374" s="84" t="s">
        <v>369</v>
      </c>
      <c r="F374" s="77">
        <v>0.402</v>
      </c>
      <c r="G374" s="190" t="s">
        <v>2109</v>
      </c>
      <c r="H374" s="77">
        <v>0.402</v>
      </c>
      <c r="I374" s="77"/>
      <c r="J374" s="77"/>
      <c r="K374" s="178"/>
      <c r="L374" s="64"/>
      <c r="M374" s="64"/>
      <c r="N374" s="65"/>
    </row>
    <row r="375" spans="1:14" ht="12.75">
      <c r="A375" s="179"/>
      <c r="B375" s="181"/>
      <c r="C375" s="203"/>
      <c r="D375" s="84" t="s">
        <v>370</v>
      </c>
      <c r="E375" s="84" t="s">
        <v>371</v>
      </c>
      <c r="F375" s="77">
        <v>1.48</v>
      </c>
      <c r="G375" s="190"/>
      <c r="H375" s="77">
        <v>1.48</v>
      </c>
      <c r="I375" s="77"/>
      <c r="J375" s="77"/>
      <c r="K375" s="178"/>
      <c r="L375" s="64"/>
      <c r="M375" s="64"/>
      <c r="N375" s="65"/>
    </row>
    <row r="376" spans="1:14" ht="45">
      <c r="A376" s="179"/>
      <c r="B376" s="84" t="s">
        <v>372</v>
      </c>
      <c r="C376" s="84" t="s">
        <v>373</v>
      </c>
      <c r="D376" s="84" t="s">
        <v>374</v>
      </c>
      <c r="E376" s="84" t="s">
        <v>375</v>
      </c>
      <c r="F376" s="77">
        <v>0.411</v>
      </c>
      <c r="G376" s="78" t="s">
        <v>2109</v>
      </c>
      <c r="H376" s="77">
        <v>0.411</v>
      </c>
      <c r="I376" s="77"/>
      <c r="J376" s="77"/>
      <c r="K376" s="178"/>
      <c r="L376" s="64"/>
      <c r="M376" s="64"/>
      <c r="N376" s="65"/>
    </row>
    <row r="377" spans="1:14" ht="45">
      <c r="A377" s="179"/>
      <c r="B377" s="84" t="s">
        <v>376</v>
      </c>
      <c r="C377" s="84" t="s">
        <v>377</v>
      </c>
      <c r="D377" s="84" t="s">
        <v>378</v>
      </c>
      <c r="E377" s="84" t="s">
        <v>379</v>
      </c>
      <c r="F377" s="77">
        <v>1.65</v>
      </c>
      <c r="G377" s="78" t="s">
        <v>2109</v>
      </c>
      <c r="H377" s="77">
        <v>1.65</v>
      </c>
      <c r="I377" s="77"/>
      <c r="J377" s="77"/>
      <c r="K377" s="178"/>
      <c r="L377" s="64"/>
      <c r="M377" s="64"/>
      <c r="N377" s="65"/>
    </row>
    <row r="378" spans="1:14" ht="31.5">
      <c r="A378" s="188" t="s">
        <v>4128</v>
      </c>
      <c r="B378" s="181" t="s">
        <v>380</v>
      </c>
      <c r="C378" s="73" t="s">
        <v>2107</v>
      </c>
      <c r="D378" s="73" t="s">
        <v>385</v>
      </c>
      <c r="E378" s="73" t="s">
        <v>381</v>
      </c>
      <c r="F378" s="46">
        <f>SUM(F379:F380)</f>
        <v>7.165</v>
      </c>
      <c r="G378" s="55" t="s">
        <v>2109</v>
      </c>
      <c r="H378" s="46">
        <f>SUM(H379:H380)</f>
        <v>7.165</v>
      </c>
      <c r="I378" s="77"/>
      <c r="J378" s="77"/>
      <c r="K378" s="178" t="s">
        <v>3492</v>
      </c>
      <c r="L378" s="64"/>
      <c r="M378" s="64"/>
      <c r="N378" s="65"/>
    </row>
    <row r="379" spans="1:14" ht="22.5">
      <c r="A379" s="188"/>
      <c r="B379" s="181"/>
      <c r="C379" s="84" t="s">
        <v>321</v>
      </c>
      <c r="D379" s="84" t="s">
        <v>382</v>
      </c>
      <c r="E379" s="84" t="s">
        <v>383</v>
      </c>
      <c r="F379" s="77">
        <v>7.075</v>
      </c>
      <c r="G379" s="78" t="s">
        <v>2109</v>
      </c>
      <c r="H379" s="77">
        <v>7.075</v>
      </c>
      <c r="I379" s="77"/>
      <c r="J379" s="77"/>
      <c r="K379" s="178"/>
      <c r="L379" s="64"/>
      <c r="M379" s="64"/>
      <c r="N379" s="65"/>
    </row>
    <row r="380" spans="1:14" ht="45">
      <c r="A380" s="188"/>
      <c r="B380" s="84" t="s">
        <v>384</v>
      </c>
      <c r="C380" s="84" t="s">
        <v>377</v>
      </c>
      <c r="D380" s="84" t="s">
        <v>385</v>
      </c>
      <c r="E380" s="84" t="s">
        <v>386</v>
      </c>
      <c r="F380" s="77">
        <v>0.09</v>
      </c>
      <c r="G380" s="78" t="s">
        <v>2109</v>
      </c>
      <c r="H380" s="77">
        <v>0.09</v>
      </c>
      <c r="I380" s="77"/>
      <c r="J380" s="77"/>
      <c r="K380" s="178"/>
      <c r="L380" s="64"/>
      <c r="M380" s="64"/>
      <c r="N380" s="65"/>
    </row>
    <row r="381" spans="1:14" ht="31.5">
      <c r="A381" s="98" t="s">
        <v>4129</v>
      </c>
      <c r="B381" s="72" t="s">
        <v>387</v>
      </c>
      <c r="C381" s="73" t="s">
        <v>321</v>
      </c>
      <c r="D381" s="73" t="s">
        <v>388</v>
      </c>
      <c r="E381" s="73" t="s">
        <v>389</v>
      </c>
      <c r="F381" s="46">
        <v>2.516</v>
      </c>
      <c r="G381" s="55" t="s">
        <v>2109</v>
      </c>
      <c r="H381" s="46">
        <f>F381</f>
        <v>2.516</v>
      </c>
      <c r="I381" s="77"/>
      <c r="J381" s="77"/>
      <c r="K381" s="59" t="s">
        <v>3492</v>
      </c>
      <c r="L381" s="64"/>
      <c r="M381" s="64"/>
      <c r="N381" s="65"/>
    </row>
    <row r="382" spans="1:14" ht="42">
      <c r="A382" s="188" t="s">
        <v>4130</v>
      </c>
      <c r="B382" s="181" t="s">
        <v>390</v>
      </c>
      <c r="C382" s="73" t="s">
        <v>2107</v>
      </c>
      <c r="D382" s="73" t="s">
        <v>391</v>
      </c>
      <c r="E382" s="73" t="s">
        <v>393</v>
      </c>
      <c r="F382" s="46">
        <f>SUM(F383:F384)</f>
        <v>2.008</v>
      </c>
      <c r="G382" s="55" t="s">
        <v>2109</v>
      </c>
      <c r="H382" s="46">
        <f>SUM(H383:H384)</f>
        <v>2.008</v>
      </c>
      <c r="I382" s="77"/>
      <c r="J382" s="77"/>
      <c r="K382" s="178" t="s">
        <v>3492</v>
      </c>
      <c r="L382" s="64"/>
      <c r="M382" s="64"/>
      <c r="N382" s="65"/>
    </row>
    <row r="383" spans="1:14" ht="12.75">
      <c r="A383" s="188"/>
      <c r="B383" s="181"/>
      <c r="C383" s="84" t="s">
        <v>321</v>
      </c>
      <c r="D383" s="84" t="s">
        <v>392</v>
      </c>
      <c r="E383" s="84" t="s">
        <v>393</v>
      </c>
      <c r="F383" s="77">
        <v>1.767</v>
      </c>
      <c r="G383" s="78" t="s">
        <v>2109</v>
      </c>
      <c r="H383" s="77">
        <v>1.767</v>
      </c>
      <c r="I383" s="77"/>
      <c r="J383" s="77"/>
      <c r="K383" s="178"/>
      <c r="L383" s="64"/>
      <c r="M383" s="64"/>
      <c r="N383" s="65"/>
    </row>
    <row r="384" spans="1:14" ht="33.75">
      <c r="A384" s="188"/>
      <c r="B384" s="84" t="s">
        <v>394</v>
      </c>
      <c r="C384" s="84" t="s">
        <v>377</v>
      </c>
      <c r="D384" s="84" t="s">
        <v>395</v>
      </c>
      <c r="E384" s="84" t="s">
        <v>396</v>
      </c>
      <c r="F384" s="77">
        <v>0.241</v>
      </c>
      <c r="G384" s="78" t="s">
        <v>2109</v>
      </c>
      <c r="H384" s="77">
        <v>0.241</v>
      </c>
      <c r="I384" s="77"/>
      <c r="J384" s="77"/>
      <c r="K384" s="178"/>
      <c r="L384" s="64"/>
      <c r="M384" s="64"/>
      <c r="N384" s="65"/>
    </row>
    <row r="385" spans="1:14" ht="31.5">
      <c r="A385" s="89" t="s">
        <v>4131</v>
      </c>
      <c r="B385" s="72" t="s">
        <v>1546</v>
      </c>
      <c r="C385" s="73" t="s">
        <v>321</v>
      </c>
      <c r="D385" s="73" t="s">
        <v>398</v>
      </c>
      <c r="E385" s="73" t="s">
        <v>917</v>
      </c>
      <c r="F385" s="46">
        <v>1.367</v>
      </c>
      <c r="G385" s="55" t="s">
        <v>2109</v>
      </c>
      <c r="H385" s="46">
        <f>F385</f>
        <v>1.367</v>
      </c>
      <c r="I385" s="77"/>
      <c r="J385" s="77"/>
      <c r="K385" s="59" t="s">
        <v>3492</v>
      </c>
      <c r="L385" s="64"/>
      <c r="M385" s="64"/>
      <c r="N385" s="65"/>
    </row>
    <row r="386" spans="1:14" ht="42">
      <c r="A386" s="188" t="s">
        <v>4132</v>
      </c>
      <c r="B386" s="181" t="s">
        <v>918</v>
      </c>
      <c r="C386" s="73" t="s">
        <v>2107</v>
      </c>
      <c r="D386" s="73" t="s">
        <v>919</v>
      </c>
      <c r="E386" s="73" t="s">
        <v>920</v>
      </c>
      <c r="F386" s="46">
        <f>SUM(F387:F391)</f>
        <v>10.177</v>
      </c>
      <c r="G386" s="55" t="s">
        <v>2109</v>
      </c>
      <c r="H386" s="46">
        <f>SUM(H387:H391)</f>
        <v>10.177</v>
      </c>
      <c r="I386" s="77"/>
      <c r="J386" s="77"/>
      <c r="K386" s="178" t="s">
        <v>3492</v>
      </c>
      <c r="L386" s="64"/>
      <c r="M386" s="64"/>
      <c r="N386" s="65"/>
    </row>
    <row r="387" spans="1:14" ht="12.75">
      <c r="A387" s="188"/>
      <c r="B387" s="181"/>
      <c r="C387" s="203" t="s">
        <v>321</v>
      </c>
      <c r="D387" s="84" t="s">
        <v>921</v>
      </c>
      <c r="E387" s="84" t="s">
        <v>922</v>
      </c>
      <c r="F387" s="77">
        <v>4.235</v>
      </c>
      <c r="G387" s="190" t="s">
        <v>2109</v>
      </c>
      <c r="H387" s="77">
        <v>4.235</v>
      </c>
      <c r="I387" s="77"/>
      <c r="J387" s="77"/>
      <c r="K387" s="178"/>
      <c r="L387" s="64"/>
      <c r="M387" s="64"/>
      <c r="N387" s="65"/>
    </row>
    <row r="388" spans="1:14" ht="12.75">
      <c r="A388" s="188"/>
      <c r="B388" s="181"/>
      <c r="C388" s="203"/>
      <c r="D388" s="84" t="s">
        <v>923</v>
      </c>
      <c r="E388" s="84" t="s">
        <v>924</v>
      </c>
      <c r="F388" s="77">
        <v>4.986</v>
      </c>
      <c r="G388" s="190"/>
      <c r="H388" s="77">
        <v>4.986</v>
      </c>
      <c r="I388" s="77"/>
      <c r="J388" s="77"/>
      <c r="K388" s="178"/>
      <c r="L388" s="64"/>
      <c r="M388" s="64"/>
      <c r="N388" s="65"/>
    </row>
    <row r="389" spans="1:14" ht="45">
      <c r="A389" s="188"/>
      <c r="B389" s="84" t="s">
        <v>925</v>
      </c>
      <c r="C389" s="84" t="s">
        <v>926</v>
      </c>
      <c r="D389" s="84" t="s">
        <v>927</v>
      </c>
      <c r="E389" s="84" t="s">
        <v>928</v>
      </c>
      <c r="F389" s="77">
        <v>0.501</v>
      </c>
      <c r="G389" s="78" t="s">
        <v>2109</v>
      </c>
      <c r="H389" s="77">
        <v>0.501</v>
      </c>
      <c r="I389" s="77"/>
      <c r="J389" s="77"/>
      <c r="K389" s="178"/>
      <c r="L389" s="64"/>
      <c r="M389" s="64"/>
      <c r="N389" s="65"/>
    </row>
    <row r="390" spans="1:14" ht="45">
      <c r="A390" s="188"/>
      <c r="B390" s="84" t="s">
        <v>929</v>
      </c>
      <c r="C390" s="84" t="s">
        <v>930</v>
      </c>
      <c r="D390" s="84" t="s">
        <v>931</v>
      </c>
      <c r="E390" s="84" t="s">
        <v>932</v>
      </c>
      <c r="F390" s="77">
        <v>0.278</v>
      </c>
      <c r="G390" s="78" t="s">
        <v>2109</v>
      </c>
      <c r="H390" s="77">
        <v>0.278</v>
      </c>
      <c r="I390" s="77"/>
      <c r="J390" s="77"/>
      <c r="K390" s="178"/>
      <c r="L390" s="64"/>
      <c r="M390" s="64"/>
      <c r="N390" s="65"/>
    </row>
    <row r="391" spans="1:14" ht="45">
      <c r="A391" s="188"/>
      <c r="B391" s="84" t="s">
        <v>933</v>
      </c>
      <c r="C391" s="84" t="s">
        <v>934</v>
      </c>
      <c r="D391" s="84" t="s">
        <v>935</v>
      </c>
      <c r="E391" s="84" t="s">
        <v>920</v>
      </c>
      <c r="F391" s="77">
        <v>0.177</v>
      </c>
      <c r="G391" s="78" t="s">
        <v>2109</v>
      </c>
      <c r="H391" s="77">
        <v>0.177</v>
      </c>
      <c r="I391" s="77"/>
      <c r="J391" s="77"/>
      <c r="K391" s="178"/>
      <c r="L391" s="64"/>
      <c r="M391" s="64"/>
      <c r="N391" s="65"/>
    </row>
    <row r="392" spans="1:14" ht="31.5">
      <c r="A392" s="188" t="s">
        <v>4133</v>
      </c>
      <c r="B392" s="181" t="s">
        <v>430</v>
      </c>
      <c r="C392" s="73" t="s">
        <v>2107</v>
      </c>
      <c r="D392" s="73" t="s">
        <v>431</v>
      </c>
      <c r="E392" s="73" t="s">
        <v>434</v>
      </c>
      <c r="F392" s="46">
        <f>F393+F394+F395</f>
        <v>8.725</v>
      </c>
      <c r="G392" s="55" t="s">
        <v>2109</v>
      </c>
      <c r="H392" s="46">
        <f>SUM(H393:H395)</f>
        <v>8.725</v>
      </c>
      <c r="I392" s="77"/>
      <c r="J392" s="77"/>
      <c r="K392" s="178" t="s">
        <v>3492</v>
      </c>
      <c r="L392" s="64"/>
      <c r="M392" s="64"/>
      <c r="N392" s="65"/>
    </row>
    <row r="393" spans="1:14" ht="33.75">
      <c r="A393" s="188"/>
      <c r="B393" s="181"/>
      <c r="C393" s="203" t="s">
        <v>321</v>
      </c>
      <c r="D393" s="84" t="s">
        <v>431</v>
      </c>
      <c r="E393" s="84" t="s">
        <v>432</v>
      </c>
      <c r="F393" s="77">
        <v>5.717</v>
      </c>
      <c r="G393" s="190" t="s">
        <v>2109</v>
      </c>
      <c r="H393" s="77">
        <v>5.717</v>
      </c>
      <c r="I393" s="77"/>
      <c r="J393" s="77"/>
      <c r="K393" s="178"/>
      <c r="L393" s="64"/>
      <c r="M393" s="64"/>
      <c r="N393" s="65"/>
    </row>
    <row r="394" spans="1:14" ht="12.75">
      <c r="A394" s="188"/>
      <c r="B394" s="181"/>
      <c r="C394" s="203"/>
      <c r="D394" s="84" t="s">
        <v>433</v>
      </c>
      <c r="E394" s="84" t="s">
        <v>434</v>
      </c>
      <c r="F394" s="77">
        <v>1.566</v>
      </c>
      <c r="G394" s="190"/>
      <c r="H394" s="77">
        <v>1.566</v>
      </c>
      <c r="I394" s="77"/>
      <c r="J394" s="77"/>
      <c r="K394" s="178"/>
      <c r="L394" s="64"/>
      <c r="M394" s="64"/>
      <c r="N394" s="65"/>
    </row>
    <row r="395" spans="1:14" ht="45">
      <c r="A395" s="188"/>
      <c r="B395" s="84" t="s">
        <v>435</v>
      </c>
      <c r="C395" s="84" t="s">
        <v>934</v>
      </c>
      <c r="D395" s="84" t="s">
        <v>436</v>
      </c>
      <c r="E395" s="84" t="s">
        <v>437</v>
      </c>
      <c r="F395" s="77">
        <v>1.442</v>
      </c>
      <c r="G395" s="78" t="s">
        <v>2109</v>
      </c>
      <c r="H395" s="77">
        <v>1.442</v>
      </c>
      <c r="I395" s="77"/>
      <c r="J395" s="77"/>
      <c r="K395" s="178"/>
      <c r="L395" s="64"/>
      <c r="M395" s="64"/>
      <c r="N395" s="65"/>
    </row>
    <row r="396" spans="1:14" ht="42">
      <c r="A396" s="98" t="s">
        <v>4134</v>
      </c>
      <c r="B396" s="72" t="s">
        <v>438</v>
      </c>
      <c r="C396" s="73" t="s">
        <v>321</v>
      </c>
      <c r="D396" s="73" t="s">
        <v>439</v>
      </c>
      <c r="E396" s="73" t="s">
        <v>440</v>
      </c>
      <c r="F396" s="46">
        <v>2.928</v>
      </c>
      <c r="G396" s="55" t="s">
        <v>2109</v>
      </c>
      <c r="H396" s="46">
        <f aca="true" t="shared" si="1" ref="H396:H401">F396</f>
        <v>2.928</v>
      </c>
      <c r="I396" s="77"/>
      <c r="J396" s="77"/>
      <c r="K396" s="59" t="s">
        <v>3492</v>
      </c>
      <c r="L396" s="64"/>
      <c r="M396" s="64"/>
      <c r="N396" s="65"/>
    </row>
    <row r="397" spans="1:14" ht="31.5">
      <c r="A397" s="98" t="s">
        <v>4135</v>
      </c>
      <c r="B397" s="72" t="s">
        <v>441</v>
      </c>
      <c r="C397" s="73" t="s">
        <v>321</v>
      </c>
      <c r="D397" s="73" t="s">
        <v>442</v>
      </c>
      <c r="E397" s="73" t="s">
        <v>443</v>
      </c>
      <c r="F397" s="46">
        <v>2.597</v>
      </c>
      <c r="G397" s="55" t="s">
        <v>2109</v>
      </c>
      <c r="H397" s="46">
        <f t="shared" si="1"/>
        <v>2.597</v>
      </c>
      <c r="I397" s="77"/>
      <c r="J397" s="77"/>
      <c r="K397" s="81" t="s">
        <v>3492</v>
      </c>
      <c r="L397" s="64"/>
      <c r="M397" s="64"/>
      <c r="N397" s="65"/>
    </row>
    <row r="398" spans="1:14" ht="31.5">
      <c r="A398" s="98" t="s">
        <v>4136</v>
      </c>
      <c r="B398" s="72" t="s">
        <v>444</v>
      </c>
      <c r="C398" s="73" t="s">
        <v>321</v>
      </c>
      <c r="D398" s="73" t="s">
        <v>1965</v>
      </c>
      <c r="E398" s="73" t="s">
        <v>445</v>
      </c>
      <c r="F398" s="46">
        <v>1.862</v>
      </c>
      <c r="G398" s="55" t="s">
        <v>2109</v>
      </c>
      <c r="H398" s="46">
        <f t="shared" si="1"/>
        <v>1.862</v>
      </c>
      <c r="I398" s="77"/>
      <c r="J398" s="77"/>
      <c r="K398" s="59" t="s">
        <v>3492</v>
      </c>
      <c r="L398" s="64"/>
      <c r="M398" s="64"/>
      <c r="N398" s="65"/>
    </row>
    <row r="399" spans="1:14" ht="31.5">
      <c r="A399" s="98" t="s">
        <v>4137</v>
      </c>
      <c r="B399" s="72" t="s">
        <v>953</v>
      </c>
      <c r="C399" s="73" t="s">
        <v>321</v>
      </c>
      <c r="D399" s="73" t="s">
        <v>954</v>
      </c>
      <c r="E399" s="73" t="s">
        <v>955</v>
      </c>
      <c r="F399" s="46">
        <v>21.112</v>
      </c>
      <c r="G399" s="55" t="s">
        <v>2108</v>
      </c>
      <c r="H399" s="46">
        <f t="shared" si="1"/>
        <v>21.112</v>
      </c>
      <c r="I399" s="77"/>
      <c r="J399" s="77"/>
      <c r="K399" s="59" t="s">
        <v>3492</v>
      </c>
      <c r="L399" s="64"/>
      <c r="M399" s="64"/>
      <c r="N399" s="65"/>
    </row>
    <row r="400" spans="1:14" ht="31.5">
      <c r="A400" s="98" t="s">
        <v>4138</v>
      </c>
      <c r="B400" s="72" t="s">
        <v>956</v>
      </c>
      <c r="C400" s="73" t="s">
        <v>321</v>
      </c>
      <c r="D400" s="73" t="s">
        <v>957</v>
      </c>
      <c r="E400" s="73" t="s">
        <v>958</v>
      </c>
      <c r="F400" s="46">
        <v>4.082</v>
      </c>
      <c r="G400" s="55" t="s">
        <v>2109</v>
      </c>
      <c r="H400" s="46">
        <f t="shared" si="1"/>
        <v>4.082</v>
      </c>
      <c r="I400" s="77"/>
      <c r="J400" s="77"/>
      <c r="K400" s="59" t="s">
        <v>3492</v>
      </c>
      <c r="L400" s="64"/>
      <c r="M400" s="64"/>
      <c r="N400" s="65"/>
    </row>
    <row r="401" spans="1:14" ht="31.5">
      <c r="A401" s="98" t="s">
        <v>4139</v>
      </c>
      <c r="B401" s="72" t="s">
        <v>959</v>
      </c>
      <c r="C401" s="73" t="s">
        <v>321</v>
      </c>
      <c r="D401" s="73" t="s">
        <v>960</v>
      </c>
      <c r="E401" s="73" t="s">
        <v>961</v>
      </c>
      <c r="F401" s="46">
        <v>1.614</v>
      </c>
      <c r="G401" s="55" t="s">
        <v>2109</v>
      </c>
      <c r="H401" s="46">
        <f t="shared" si="1"/>
        <v>1.614</v>
      </c>
      <c r="I401" s="77"/>
      <c r="J401" s="77"/>
      <c r="K401" s="59" t="s">
        <v>3492</v>
      </c>
      <c r="L401" s="64"/>
      <c r="M401" s="64"/>
      <c r="N401" s="65"/>
    </row>
    <row r="402" spans="1:14" ht="31.5">
      <c r="A402" s="188" t="s">
        <v>4140</v>
      </c>
      <c r="B402" s="181" t="s">
        <v>833</v>
      </c>
      <c r="C402" s="73" t="s">
        <v>2107</v>
      </c>
      <c r="D402" s="73" t="s">
        <v>834</v>
      </c>
      <c r="E402" s="73" t="s">
        <v>1388</v>
      </c>
      <c r="F402" s="46">
        <f>SUM(F403:F405)</f>
        <v>4.194</v>
      </c>
      <c r="G402" s="55" t="s">
        <v>2108</v>
      </c>
      <c r="H402" s="46">
        <f>SUM(H403:H405)</f>
        <v>4.194</v>
      </c>
      <c r="I402" s="77"/>
      <c r="J402" s="77"/>
      <c r="K402" s="178" t="s">
        <v>3492</v>
      </c>
      <c r="L402" s="64"/>
      <c r="M402" s="64"/>
      <c r="N402" s="65"/>
    </row>
    <row r="403" spans="1:14" ht="33.75">
      <c r="A403" s="188"/>
      <c r="B403" s="181"/>
      <c r="C403" s="203" t="s">
        <v>321</v>
      </c>
      <c r="D403" s="84" t="s">
        <v>834</v>
      </c>
      <c r="E403" s="84" t="s">
        <v>835</v>
      </c>
      <c r="F403" s="77">
        <v>0.257</v>
      </c>
      <c r="G403" s="190" t="s">
        <v>2108</v>
      </c>
      <c r="H403" s="77">
        <v>0.257</v>
      </c>
      <c r="I403" s="77"/>
      <c r="J403" s="77"/>
      <c r="K403" s="178"/>
      <c r="L403" s="64"/>
      <c r="M403" s="64"/>
      <c r="N403" s="65"/>
    </row>
    <row r="404" spans="1:14" ht="12.75">
      <c r="A404" s="188"/>
      <c r="B404" s="181"/>
      <c r="C404" s="203"/>
      <c r="D404" s="84" t="s">
        <v>1387</v>
      </c>
      <c r="E404" s="84" t="s">
        <v>1388</v>
      </c>
      <c r="F404" s="77">
        <v>3.21</v>
      </c>
      <c r="G404" s="190"/>
      <c r="H404" s="77">
        <v>3.21</v>
      </c>
      <c r="I404" s="77"/>
      <c r="J404" s="77"/>
      <c r="K404" s="178"/>
      <c r="L404" s="64"/>
      <c r="M404" s="64"/>
      <c r="N404" s="65"/>
    </row>
    <row r="405" spans="1:14" ht="33.75">
      <c r="A405" s="188"/>
      <c r="B405" s="84" t="s">
        <v>1389</v>
      </c>
      <c r="C405" s="84" t="s">
        <v>1390</v>
      </c>
      <c r="D405" s="84" t="s">
        <v>1391</v>
      </c>
      <c r="E405" s="84" t="s">
        <v>1392</v>
      </c>
      <c r="F405" s="77">
        <v>0.727</v>
      </c>
      <c r="G405" s="78" t="s">
        <v>2108</v>
      </c>
      <c r="H405" s="77">
        <v>0.727</v>
      </c>
      <c r="I405" s="77"/>
      <c r="J405" s="77"/>
      <c r="K405" s="178"/>
      <c r="L405" s="64"/>
      <c r="M405" s="64"/>
      <c r="N405" s="65"/>
    </row>
    <row r="406" spans="1:14" ht="12.75">
      <c r="A406" s="236" t="s">
        <v>1566</v>
      </c>
      <c r="B406" s="236"/>
      <c r="C406" s="236"/>
      <c r="D406" s="236"/>
      <c r="E406" s="236"/>
      <c r="F406" s="46">
        <f>F402+F401+F400+F399+F398+F397+F396+F392+F386+F385+F382+F381+F378+F373+F366+F365+F361+F357+F356+F355+F351+F347+F342+F339+F334+F330+F318+F316+F317+F313</f>
        <v>411.15700000000004</v>
      </c>
      <c r="G406" s="210"/>
      <c r="H406" s="210"/>
      <c r="I406" s="46"/>
      <c r="J406" s="46"/>
      <c r="K406" s="59"/>
      <c r="L406" s="64"/>
      <c r="M406" s="64"/>
      <c r="N406" s="65"/>
    </row>
    <row r="407" spans="1:14" ht="12.75">
      <c r="A407" s="179" t="s">
        <v>482</v>
      </c>
      <c r="B407" s="179"/>
      <c r="C407" s="179"/>
      <c r="D407" s="179"/>
      <c r="E407" s="179"/>
      <c r="F407" s="179"/>
      <c r="G407" s="179"/>
      <c r="H407" s="179"/>
      <c r="I407" s="82"/>
      <c r="J407" s="82"/>
      <c r="K407" s="59"/>
      <c r="L407" s="64"/>
      <c r="M407" s="64"/>
      <c r="N407" s="65"/>
    </row>
    <row r="408" spans="1:14" ht="21">
      <c r="A408" s="86" t="s">
        <v>4141</v>
      </c>
      <c r="B408" s="61" t="s">
        <v>0</v>
      </c>
      <c r="C408" s="61" t="s">
        <v>506</v>
      </c>
      <c r="D408" s="61" t="s">
        <v>8</v>
      </c>
      <c r="E408" s="61" t="s">
        <v>2</v>
      </c>
      <c r="F408" s="46">
        <v>51.647</v>
      </c>
      <c r="G408" s="55" t="s">
        <v>2108</v>
      </c>
      <c r="H408" s="46">
        <v>51.647</v>
      </c>
      <c r="I408" s="82"/>
      <c r="J408" s="82"/>
      <c r="K408" s="59" t="s">
        <v>3495</v>
      </c>
      <c r="L408" s="64"/>
      <c r="M408" s="64"/>
      <c r="N408" s="65"/>
    </row>
    <row r="409" spans="1:11" s="27" customFormat="1" ht="21">
      <c r="A409" s="102" t="s">
        <v>4142</v>
      </c>
      <c r="B409" s="61" t="s">
        <v>579</v>
      </c>
      <c r="C409" s="61" t="s">
        <v>506</v>
      </c>
      <c r="D409" s="61" t="s">
        <v>580</v>
      </c>
      <c r="E409" s="61" t="s">
        <v>582</v>
      </c>
      <c r="F409" s="46">
        <v>11.93</v>
      </c>
      <c r="G409" s="55" t="s">
        <v>603</v>
      </c>
      <c r="H409" s="46">
        <v>11.93</v>
      </c>
      <c r="I409" s="77"/>
      <c r="J409" s="77"/>
      <c r="K409" s="48" t="s">
        <v>3496</v>
      </c>
    </row>
    <row r="410" spans="1:11" s="27" customFormat="1" ht="21">
      <c r="A410" s="86" t="s">
        <v>4143</v>
      </c>
      <c r="B410" s="61" t="s">
        <v>1790</v>
      </c>
      <c r="C410" s="61" t="s">
        <v>506</v>
      </c>
      <c r="D410" s="61" t="s">
        <v>504</v>
      </c>
      <c r="E410" s="61" t="s">
        <v>507</v>
      </c>
      <c r="F410" s="46">
        <v>70.789</v>
      </c>
      <c r="G410" s="55" t="s">
        <v>4626</v>
      </c>
      <c r="H410" s="46" t="s">
        <v>4627</v>
      </c>
      <c r="I410" s="107"/>
      <c r="J410" s="56"/>
      <c r="K410" s="48" t="s">
        <v>3494</v>
      </c>
    </row>
    <row r="411" spans="1:14" ht="32.25">
      <c r="A411" s="108" t="s">
        <v>4144</v>
      </c>
      <c r="B411" s="83" t="s">
        <v>4744</v>
      </c>
      <c r="C411" s="61" t="s">
        <v>506</v>
      </c>
      <c r="D411" s="51" t="s">
        <v>4745</v>
      </c>
      <c r="E411" s="51" t="s">
        <v>4748</v>
      </c>
      <c r="F411" s="46">
        <v>86.361</v>
      </c>
      <c r="G411" s="55" t="s">
        <v>2108</v>
      </c>
      <c r="H411" s="46">
        <f>F411</f>
        <v>86.361</v>
      </c>
      <c r="I411" s="50"/>
      <c r="J411" s="50"/>
      <c r="K411" s="81" t="s">
        <v>3492</v>
      </c>
      <c r="L411" s="64"/>
      <c r="M411" s="64"/>
      <c r="N411" s="65"/>
    </row>
    <row r="412" spans="1:14" ht="31.5">
      <c r="A412" s="185" t="s">
        <v>4145</v>
      </c>
      <c r="B412" s="202" t="s">
        <v>245</v>
      </c>
      <c r="C412" s="110" t="s">
        <v>2107</v>
      </c>
      <c r="D412" s="51" t="s">
        <v>4746</v>
      </c>
      <c r="E412" s="51" t="s">
        <v>2708</v>
      </c>
      <c r="F412" s="46">
        <f>F413+F414</f>
        <v>6.606</v>
      </c>
      <c r="G412" s="55" t="s">
        <v>2108</v>
      </c>
      <c r="H412" s="46">
        <f>SUM(H413:H414)</f>
        <v>6.606</v>
      </c>
      <c r="I412" s="50"/>
      <c r="J412" s="50"/>
      <c r="K412" s="178" t="s">
        <v>3492</v>
      </c>
      <c r="L412" s="64"/>
      <c r="M412" s="64"/>
      <c r="N412" s="65"/>
    </row>
    <row r="413" spans="1:14" ht="12.75">
      <c r="A413" s="185"/>
      <c r="B413" s="202"/>
      <c r="C413" s="106" t="s">
        <v>506</v>
      </c>
      <c r="D413" s="85" t="s">
        <v>2707</v>
      </c>
      <c r="E413" s="85" t="s">
        <v>2708</v>
      </c>
      <c r="F413" s="77">
        <v>6.207</v>
      </c>
      <c r="G413" s="78" t="s">
        <v>2108</v>
      </c>
      <c r="H413" s="77">
        <v>6.207</v>
      </c>
      <c r="I413" s="111"/>
      <c r="J413" s="111"/>
      <c r="K413" s="178"/>
      <c r="L413" s="64"/>
      <c r="M413" s="64"/>
      <c r="N413" s="65"/>
    </row>
    <row r="414" spans="1:14" ht="45">
      <c r="A414" s="185"/>
      <c r="B414" s="85" t="s">
        <v>2709</v>
      </c>
      <c r="C414" s="106" t="s">
        <v>2710</v>
      </c>
      <c r="D414" s="85" t="s">
        <v>4747</v>
      </c>
      <c r="E414" s="85" t="s">
        <v>2711</v>
      </c>
      <c r="F414" s="77">
        <v>0.399</v>
      </c>
      <c r="G414" s="78" t="s">
        <v>2108</v>
      </c>
      <c r="H414" s="77">
        <v>0.399</v>
      </c>
      <c r="I414" s="111"/>
      <c r="J414" s="111"/>
      <c r="K414" s="178"/>
      <c r="L414" s="64"/>
      <c r="M414" s="64"/>
      <c r="N414" s="65"/>
    </row>
    <row r="415" spans="1:14" ht="26.25" customHeight="1">
      <c r="A415" s="185" t="s">
        <v>4146</v>
      </c>
      <c r="B415" s="202" t="s">
        <v>2712</v>
      </c>
      <c r="C415" s="110" t="s">
        <v>2107</v>
      </c>
      <c r="D415" s="51" t="s">
        <v>2713</v>
      </c>
      <c r="E415" s="51" t="s">
        <v>2718</v>
      </c>
      <c r="F415" s="46">
        <f>F416</f>
        <v>83.913</v>
      </c>
      <c r="G415" s="55" t="s">
        <v>4628</v>
      </c>
      <c r="H415" s="46" t="s">
        <v>4629</v>
      </c>
      <c r="I415" s="50"/>
      <c r="J415" s="50"/>
      <c r="K415" s="178" t="s">
        <v>3492</v>
      </c>
      <c r="L415" s="64"/>
      <c r="M415" s="64"/>
      <c r="N415" s="65"/>
    </row>
    <row r="416" spans="1:14" ht="22.5">
      <c r="A416" s="185"/>
      <c r="B416" s="202"/>
      <c r="C416" s="106" t="s">
        <v>506</v>
      </c>
      <c r="D416" s="85" t="s">
        <v>2713</v>
      </c>
      <c r="E416" s="85" t="s">
        <v>2714</v>
      </c>
      <c r="F416" s="183">
        <v>83.913</v>
      </c>
      <c r="G416" s="190" t="str">
        <f>G415</f>
        <v>IV/ н/к </v>
      </c>
      <c r="H416" s="183" t="str">
        <f>H415</f>
        <v>46,819/  37,094</v>
      </c>
      <c r="I416" s="253"/>
      <c r="J416" s="253"/>
      <c r="K416" s="178"/>
      <c r="L416" s="64"/>
      <c r="M416" s="64"/>
      <c r="N416" s="65"/>
    </row>
    <row r="417" spans="1:14" ht="22.5">
      <c r="A417" s="185"/>
      <c r="B417" s="202"/>
      <c r="C417" s="110"/>
      <c r="D417" s="85" t="s">
        <v>2715</v>
      </c>
      <c r="E417" s="85" t="s">
        <v>2716</v>
      </c>
      <c r="F417" s="183"/>
      <c r="G417" s="190"/>
      <c r="H417" s="183"/>
      <c r="I417" s="253"/>
      <c r="J417" s="253"/>
      <c r="K417" s="178"/>
      <c r="L417" s="64"/>
      <c r="M417" s="64"/>
      <c r="N417" s="65"/>
    </row>
    <row r="418" spans="1:14" ht="22.5">
      <c r="A418" s="185"/>
      <c r="B418" s="202"/>
      <c r="C418" s="110"/>
      <c r="D418" s="85" t="s">
        <v>2717</v>
      </c>
      <c r="E418" s="85" t="s">
        <v>2718</v>
      </c>
      <c r="F418" s="183"/>
      <c r="G418" s="190"/>
      <c r="H418" s="183"/>
      <c r="I418" s="253"/>
      <c r="J418" s="253"/>
      <c r="K418" s="178"/>
      <c r="L418" s="64"/>
      <c r="M418" s="64"/>
      <c r="N418" s="65"/>
    </row>
    <row r="419" spans="1:14" ht="12.75">
      <c r="A419" s="186" t="s">
        <v>4147</v>
      </c>
      <c r="B419" s="202" t="s">
        <v>246</v>
      </c>
      <c r="C419" s="110" t="s">
        <v>2107</v>
      </c>
      <c r="D419" s="51" t="s">
        <v>2719</v>
      </c>
      <c r="E419" s="51" t="s">
        <v>2724</v>
      </c>
      <c r="F419" s="46">
        <f>F420+F423</f>
        <v>9.053</v>
      </c>
      <c r="G419" s="55" t="s">
        <v>2108</v>
      </c>
      <c r="H419" s="46">
        <f>SUM(H420:H423)</f>
        <v>9.053</v>
      </c>
      <c r="I419" s="50"/>
      <c r="J419" s="50"/>
      <c r="K419" s="178" t="s">
        <v>3492</v>
      </c>
      <c r="L419" s="64"/>
      <c r="M419" s="64"/>
      <c r="N419" s="65"/>
    </row>
    <row r="420" spans="1:14" ht="22.5">
      <c r="A420" s="186"/>
      <c r="B420" s="202"/>
      <c r="C420" s="191" t="s">
        <v>506</v>
      </c>
      <c r="D420" s="85" t="s">
        <v>2719</v>
      </c>
      <c r="E420" s="85" t="s">
        <v>2720</v>
      </c>
      <c r="F420" s="183">
        <v>7.399</v>
      </c>
      <c r="G420" s="190" t="s">
        <v>2108</v>
      </c>
      <c r="H420" s="183">
        <v>7.399</v>
      </c>
      <c r="I420" s="111"/>
      <c r="J420" s="111"/>
      <c r="K420" s="178"/>
      <c r="L420" s="64"/>
      <c r="M420" s="64"/>
      <c r="N420" s="65"/>
    </row>
    <row r="421" spans="1:14" ht="22.5">
      <c r="A421" s="186"/>
      <c r="B421" s="202"/>
      <c r="C421" s="191"/>
      <c r="D421" s="85" t="s">
        <v>2721</v>
      </c>
      <c r="E421" s="85" t="s">
        <v>2722</v>
      </c>
      <c r="F421" s="183"/>
      <c r="G421" s="190"/>
      <c r="H421" s="183"/>
      <c r="I421" s="111"/>
      <c r="J421" s="111"/>
      <c r="K421" s="178"/>
      <c r="L421" s="64"/>
      <c r="M421" s="64"/>
      <c r="N421" s="65"/>
    </row>
    <row r="422" spans="1:14" ht="12.75">
      <c r="A422" s="186"/>
      <c r="B422" s="202"/>
      <c r="C422" s="191"/>
      <c r="D422" s="85" t="s">
        <v>2723</v>
      </c>
      <c r="E422" s="85" t="s">
        <v>2724</v>
      </c>
      <c r="F422" s="183"/>
      <c r="G422" s="190"/>
      <c r="H422" s="183"/>
      <c r="I422" s="111"/>
      <c r="J422" s="111"/>
      <c r="K422" s="178"/>
      <c r="L422" s="64"/>
      <c r="M422" s="64"/>
      <c r="N422" s="65"/>
    </row>
    <row r="423" spans="1:14" ht="33.75">
      <c r="A423" s="186"/>
      <c r="B423" s="85" t="s">
        <v>2725</v>
      </c>
      <c r="C423" s="106" t="s">
        <v>2726</v>
      </c>
      <c r="D423" s="85" t="s">
        <v>2727</v>
      </c>
      <c r="E423" s="85" t="s">
        <v>2728</v>
      </c>
      <c r="F423" s="77">
        <v>1.654</v>
      </c>
      <c r="G423" s="78" t="s">
        <v>2108</v>
      </c>
      <c r="H423" s="77">
        <v>1.654</v>
      </c>
      <c r="I423" s="111"/>
      <c r="J423" s="111"/>
      <c r="K423" s="178"/>
      <c r="L423" s="64"/>
      <c r="M423" s="64"/>
      <c r="N423" s="65"/>
    </row>
    <row r="424" spans="1:14" ht="31.5">
      <c r="A424" s="108" t="s">
        <v>4148</v>
      </c>
      <c r="B424" s="51" t="s">
        <v>247</v>
      </c>
      <c r="C424" s="110" t="s">
        <v>506</v>
      </c>
      <c r="D424" s="51" t="s">
        <v>2729</v>
      </c>
      <c r="E424" s="51" t="s">
        <v>2730</v>
      </c>
      <c r="F424" s="46">
        <v>24.766</v>
      </c>
      <c r="G424" s="55" t="s">
        <v>2108</v>
      </c>
      <c r="H424" s="46">
        <f>F424</f>
        <v>24.766</v>
      </c>
      <c r="I424" s="50"/>
      <c r="J424" s="50"/>
      <c r="K424" s="59" t="s">
        <v>3492</v>
      </c>
      <c r="L424" s="64"/>
      <c r="M424" s="64"/>
      <c r="N424" s="65"/>
    </row>
    <row r="425" spans="1:14" ht="31.5">
      <c r="A425" s="185" t="s">
        <v>4149</v>
      </c>
      <c r="B425" s="202" t="s">
        <v>2731</v>
      </c>
      <c r="C425" s="110" t="s">
        <v>2107</v>
      </c>
      <c r="D425" s="51" t="s">
        <v>2732</v>
      </c>
      <c r="E425" s="51" t="s">
        <v>2734</v>
      </c>
      <c r="F425" s="46">
        <f>F426+F427</f>
        <v>7.417</v>
      </c>
      <c r="G425" s="55" t="s">
        <v>2108</v>
      </c>
      <c r="H425" s="46">
        <f>SUM(H426:H427)</f>
        <v>7.417</v>
      </c>
      <c r="I425" s="50"/>
      <c r="J425" s="50"/>
      <c r="K425" s="178" t="s">
        <v>3492</v>
      </c>
      <c r="L425" s="64"/>
      <c r="M425" s="64"/>
      <c r="N425" s="65"/>
    </row>
    <row r="426" spans="1:14" ht="12.75">
      <c r="A426" s="185"/>
      <c r="B426" s="202"/>
      <c r="C426" s="106" t="s">
        <v>506</v>
      </c>
      <c r="D426" s="85" t="s">
        <v>2733</v>
      </c>
      <c r="E426" s="85" t="s">
        <v>2734</v>
      </c>
      <c r="F426" s="77">
        <v>5.266</v>
      </c>
      <c r="G426" s="78" t="s">
        <v>2108</v>
      </c>
      <c r="H426" s="77">
        <v>5.266</v>
      </c>
      <c r="I426" s="111"/>
      <c r="J426" s="111"/>
      <c r="K426" s="178"/>
      <c r="L426" s="64"/>
      <c r="M426" s="64"/>
      <c r="N426" s="65"/>
    </row>
    <row r="427" spans="1:14" ht="45">
      <c r="A427" s="185"/>
      <c r="B427" s="85" t="s">
        <v>2735</v>
      </c>
      <c r="C427" s="106" t="s">
        <v>248</v>
      </c>
      <c r="D427" s="85" t="s">
        <v>2736</v>
      </c>
      <c r="E427" s="85" t="s">
        <v>2737</v>
      </c>
      <c r="F427" s="77">
        <v>2.151</v>
      </c>
      <c r="G427" s="78" t="s">
        <v>2108</v>
      </c>
      <c r="H427" s="77">
        <v>2.151</v>
      </c>
      <c r="I427" s="111"/>
      <c r="J427" s="111"/>
      <c r="K427" s="178"/>
      <c r="L427" s="64"/>
      <c r="M427" s="64"/>
      <c r="N427" s="65"/>
    </row>
    <row r="428" spans="1:14" ht="31.5">
      <c r="A428" s="185" t="s">
        <v>4150</v>
      </c>
      <c r="B428" s="202" t="s">
        <v>2738</v>
      </c>
      <c r="C428" s="112" t="s">
        <v>2107</v>
      </c>
      <c r="D428" s="51" t="s">
        <v>2739</v>
      </c>
      <c r="E428" s="51" t="s">
        <v>2740</v>
      </c>
      <c r="F428" s="46">
        <f>F429+F432+F433</f>
        <v>28.9923</v>
      </c>
      <c r="G428" s="55" t="s">
        <v>2108</v>
      </c>
      <c r="H428" s="46">
        <f>SUM(H429:H433)</f>
        <v>28.9923</v>
      </c>
      <c r="I428" s="50"/>
      <c r="J428" s="50"/>
      <c r="K428" s="178" t="s">
        <v>3498</v>
      </c>
      <c r="L428" s="64"/>
      <c r="M428" s="64"/>
      <c r="N428" s="65"/>
    </row>
    <row r="429" spans="1:14" ht="12.75">
      <c r="A429" s="185"/>
      <c r="B429" s="202"/>
      <c r="C429" s="218" t="s">
        <v>506</v>
      </c>
      <c r="D429" s="85" t="s">
        <v>2739</v>
      </c>
      <c r="E429" s="85" t="s">
        <v>2741</v>
      </c>
      <c r="F429" s="183">
        <v>26.921</v>
      </c>
      <c r="G429" s="190" t="s">
        <v>2108</v>
      </c>
      <c r="H429" s="183">
        <v>26.921</v>
      </c>
      <c r="I429" s="111"/>
      <c r="J429" s="111"/>
      <c r="K429" s="178"/>
      <c r="L429" s="64"/>
      <c r="M429" s="64"/>
      <c r="N429" s="65"/>
    </row>
    <row r="430" spans="1:14" ht="12.75">
      <c r="A430" s="185"/>
      <c r="B430" s="202"/>
      <c r="C430" s="218"/>
      <c r="D430" s="85" t="s">
        <v>2742</v>
      </c>
      <c r="E430" s="85" t="s">
        <v>2743</v>
      </c>
      <c r="F430" s="183"/>
      <c r="G430" s="190"/>
      <c r="H430" s="183"/>
      <c r="I430" s="111"/>
      <c r="J430" s="111"/>
      <c r="K430" s="178"/>
      <c r="L430" s="64"/>
      <c r="M430" s="64"/>
      <c r="N430" s="65"/>
    </row>
    <row r="431" spans="1:14" ht="33.75">
      <c r="A431" s="185"/>
      <c r="B431" s="202"/>
      <c r="C431" s="218"/>
      <c r="D431" s="85" t="s">
        <v>2744</v>
      </c>
      <c r="E431" s="85" t="s">
        <v>2740</v>
      </c>
      <c r="F431" s="183"/>
      <c r="G431" s="190"/>
      <c r="H431" s="183"/>
      <c r="I431" s="111"/>
      <c r="J431" s="111"/>
      <c r="K431" s="178"/>
      <c r="L431" s="64"/>
      <c r="M431" s="64"/>
      <c r="N431" s="65"/>
    </row>
    <row r="432" spans="1:14" ht="22.5">
      <c r="A432" s="185"/>
      <c r="B432" s="85" t="s">
        <v>2738</v>
      </c>
      <c r="C432" s="113" t="s">
        <v>2745</v>
      </c>
      <c r="D432" s="85" t="s">
        <v>2746</v>
      </c>
      <c r="E432" s="85" t="s">
        <v>2747</v>
      </c>
      <c r="F432" s="77">
        <v>0.4983</v>
      </c>
      <c r="G432" s="78" t="s">
        <v>2108</v>
      </c>
      <c r="H432" s="77">
        <v>0.4983</v>
      </c>
      <c r="I432" s="111"/>
      <c r="J432" s="111"/>
      <c r="K432" s="178"/>
      <c r="L432" s="64"/>
      <c r="M432" s="64"/>
      <c r="N432" s="65"/>
    </row>
    <row r="433" spans="1:14" ht="22.5">
      <c r="A433" s="185"/>
      <c r="B433" s="85" t="s">
        <v>2748</v>
      </c>
      <c r="C433" s="113" t="s">
        <v>2745</v>
      </c>
      <c r="D433" s="85" t="s">
        <v>2749</v>
      </c>
      <c r="E433" s="85" t="s">
        <v>2750</v>
      </c>
      <c r="F433" s="77">
        <v>1.573</v>
      </c>
      <c r="G433" s="78" t="s">
        <v>2108</v>
      </c>
      <c r="H433" s="77">
        <v>1.573</v>
      </c>
      <c r="I433" s="111"/>
      <c r="J433" s="111"/>
      <c r="K433" s="178"/>
      <c r="L433" s="64"/>
      <c r="M433" s="64"/>
      <c r="N433" s="65"/>
    </row>
    <row r="434" spans="1:14" ht="31.5">
      <c r="A434" s="108" t="s">
        <v>4151</v>
      </c>
      <c r="B434" s="83" t="s">
        <v>249</v>
      </c>
      <c r="C434" s="110" t="s">
        <v>506</v>
      </c>
      <c r="D434" s="51" t="s">
        <v>4749</v>
      </c>
      <c r="E434" s="51" t="s">
        <v>2751</v>
      </c>
      <c r="F434" s="46">
        <v>12.123</v>
      </c>
      <c r="G434" s="55" t="s">
        <v>2108</v>
      </c>
      <c r="H434" s="46">
        <f aca="true" t="shared" si="2" ref="H434:H446">F434</f>
        <v>12.123</v>
      </c>
      <c r="I434" s="50"/>
      <c r="J434" s="50"/>
      <c r="K434" s="59" t="s">
        <v>3492</v>
      </c>
      <c r="L434" s="64"/>
      <c r="M434" s="64"/>
      <c r="N434" s="65"/>
    </row>
    <row r="435" spans="1:14" ht="31.5">
      <c r="A435" s="108" t="s">
        <v>4152</v>
      </c>
      <c r="B435" s="51" t="s">
        <v>250</v>
      </c>
      <c r="C435" s="110" t="s">
        <v>506</v>
      </c>
      <c r="D435" s="51" t="s">
        <v>4750</v>
      </c>
      <c r="E435" s="85" t="s">
        <v>2752</v>
      </c>
      <c r="F435" s="46">
        <v>15.069</v>
      </c>
      <c r="G435" s="55" t="s">
        <v>2108</v>
      </c>
      <c r="H435" s="46">
        <f t="shared" si="2"/>
        <v>15.069</v>
      </c>
      <c r="I435" s="50"/>
      <c r="J435" s="50"/>
      <c r="K435" s="59" t="s">
        <v>3492</v>
      </c>
      <c r="L435" s="64"/>
      <c r="M435" s="64"/>
      <c r="N435" s="65"/>
    </row>
    <row r="436" spans="1:14" ht="31.5">
      <c r="A436" s="108" t="s">
        <v>4153</v>
      </c>
      <c r="B436" s="51" t="s">
        <v>2753</v>
      </c>
      <c r="C436" s="110" t="s">
        <v>506</v>
      </c>
      <c r="D436" s="51" t="s">
        <v>2754</v>
      </c>
      <c r="E436" s="51" t="s">
        <v>2755</v>
      </c>
      <c r="F436" s="46">
        <v>18.166</v>
      </c>
      <c r="G436" s="55" t="s">
        <v>2108</v>
      </c>
      <c r="H436" s="46">
        <f t="shared" si="2"/>
        <v>18.166</v>
      </c>
      <c r="I436" s="50"/>
      <c r="J436" s="50"/>
      <c r="K436" s="59" t="s">
        <v>3492</v>
      </c>
      <c r="L436" s="64"/>
      <c r="M436" s="64"/>
      <c r="N436" s="65"/>
    </row>
    <row r="437" spans="1:14" ht="31.5">
      <c r="A437" s="108" t="s">
        <v>4154</v>
      </c>
      <c r="B437" s="51" t="s">
        <v>2756</v>
      </c>
      <c r="C437" s="110" t="s">
        <v>506</v>
      </c>
      <c r="D437" s="51" t="s">
        <v>4751</v>
      </c>
      <c r="E437" s="51" t="s">
        <v>2757</v>
      </c>
      <c r="F437" s="46">
        <v>3.545</v>
      </c>
      <c r="G437" s="55" t="s">
        <v>2108</v>
      </c>
      <c r="H437" s="46">
        <f t="shared" si="2"/>
        <v>3.545</v>
      </c>
      <c r="I437" s="50"/>
      <c r="J437" s="50"/>
      <c r="K437" s="59" t="s">
        <v>3492</v>
      </c>
      <c r="L437" s="64"/>
      <c r="M437" s="64"/>
      <c r="N437" s="65"/>
    </row>
    <row r="438" spans="1:14" ht="31.5">
      <c r="A438" s="108" t="s">
        <v>4155</v>
      </c>
      <c r="B438" s="51" t="s">
        <v>251</v>
      </c>
      <c r="C438" s="110" t="s">
        <v>506</v>
      </c>
      <c r="D438" s="51" t="s">
        <v>4752</v>
      </c>
      <c r="E438" s="51" t="s">
        <v>2758</v>
      </c>
      <c r="F438" s="46">
        <v>8.844</v>
      </c>
      <c r="G438" s="55" t="s">
        <v>2108</v>
      </c>
      <c r="H438" s="46">
        <f t="shared" si="2"/>
        <v>8.844</v>
      </c>
      <c r="I438" s="50"/>
      <c r="J438" s="50"/>
      <c r="K438" s="59" t="s">
        <v>3492</v>
      </c>
      <c r="L438" s="64"/>
      <c r="M438" s="64"/>
      <c r="N438" s="65"/>
    </row>
    <row r="439" spans="1:14" ht="31.5">
      <c r="A439" s="108" t="s">
        <v>4156</v>
      </c>
      <c r="B439" s="51" t="s">
        <v>252</v>
      </c>
      <c r="C439" s="110" t="s">
        <v>506</v>
      </c>
      <c r="D439" s="51" t="s">
        <v>4753</v>
      </c>
      <c r="E439" s="51" t="s">
        <v>2759</v>
      </c>
      <c r="F439" s="46">
        <v>16.899</v>
      </c>
      <c r="G439" s="55" t="s">
        <v>2108</v>
      </c>
      <c r="H439" s="46">
        <f t="shared" si="2"/>
        <v>16.899</v>
      </c>
      <c r="I439" s="50"/>
      <c r="J439" s="50"/>
      <c r="K439" s="59" t="s">
        <v>3492</v>
      </c>
      <c r="L439" s="64"/>
      <c r="M439" s="64"/>
      <c r="N439" s="65"/>
    </row>
    <row r="440" spans="1:14" ht="31.5">
      <c r="A440" s="108" t="s">
        <v>4157</v>
      </c>
      <c r="B440" s="51" t="s">
        <v>2760</v>
      </c>
      <c r="C440" s="110" t="s">
        <v>506</v>
      </c>
      <c r="D440" s="51" t="s">
        <v>4912</v>
      </c>
      <c r="E440" s="51" t="s">
        <v>2761</v>
      </c>
      <c r="F440" s="46">
        <v>9.173</v>
      </c>
      <c r="G440" s="55" t="s">
        <v>2108</v>
      </c>
      <c r="H440" s="46">
        <f t="shared" si="2"/>
        <v>9.173</v>
      </c>
      <c r="I440" s="50"/>
      <c r="J440" s="50"/>
      <c r="K440" s="59" t="s">
        <v>3492</v>
      </c>
      <c r="L440" s="64"/>
      <c r="M440" s="64"/>
      <c r="N440" s="65"/>
    </row>
    <row r="441" spans="1:14" ht="31.5">
      <c r="A441" s="108" t="s">
        <v>4158</v>
      </c>
      <c r="B441" s="51" t="s">
        <v>253</v>
      </c>
      <c r="C441" s="110" t="s">
        <v>506</v>
      </c>
      <c r="D441" s="51" t="s">
        <v>2762</v>
      </c>
      <c r="E441" s="51" t="s">
        <v>2763</v>
      </c>
      <c r="F441" s="46">
        <v>4.52</v>
      </c>
      <c r="G441" s="55" t="s">
        <v>2108</v>
      </c>
      <c r="H441" s="46">
        <f t="shared" si="2"/>
        <v>4.52</v>
      </c>
      <c r="I441" s="50"/>
      <c r="J441" s="50"/>
      <c r="K441" s="59" t="s">
        <v>3492</v>
      </c>
      <c r="L441" s="64"/>
      <c r="M441" s="64"/>
      <c r="N441" s="65"/>
    </row>
    <row r="442" spans="1:14" ht="31.5">
      <c r="A442" s="108" t="s">
        <v>4159</v>
      </c>
      <c r="B442" s="51" t="s">
        <v>2764</v>
      </c>
      <c r="C442" s="110" t="s">
        <v>506</v>
      </c>
      <c r="D442" s="51" t="s">
        <v>4913</v>
      </c>
      <c r="E442" s="51" t="s">
        <v>2765</v>
      </c>
      <c r="F442" s="46">
        <v>11.84</v>
      </c>
      <c r="G442" s="55" t="s">
        <v>2108</v>
      </c>
      <c r="H442" s="46">
        <f t="shared" si="2"/>
        <v>11.84</v>
      </c>
      <c r="I442" s="50"/>
      <c r="J442" s="50"/>
      <c r="K442" s="59" t="s">
        <v>3492</v>
      </c>
      <c r="L442" s="64"/>
      <c r="M442" s="64"/>
      <c r="N442" s="65"/>
    </row>
    <row r="443" spans="1:14" ht="31.5">
      <c r="A443" s="108" t="s">
        <v>4160</v>
      </c>
      <c r="B443" s="51" t="s">
        <v>254</v>
      </c>
      <c r="C443" s="110" t="s">
        <v>506</v>
      </c>
      <c r="D443" s="51" t="s">
        <v>4754</v>
      </c>
      <c r="E443" s="51" t="s">
        <v>2766</v>
      </c>
      <c r="F443" s="46">
        <v>0.968</v>
      </c>
      <c r="G443" s="55" t="s">
        <v>2108</v>
      </c>
      <c r="H443" s="46">
        <f t="shared" si="2"/>
        <v>0.968</v>
      </c>
      <c r="I443" s="50"/>
      <c r="J443" s="50"/>
      <c r="K443" s="59" t="s">
        <v>3492</v>
      </c>
      <c r="L443" s="64"/>
      <c r="M443" s="64"/>
      <c r="N443" s="65"/>
    </row>
    <row r="444" spans="1:14" ht="31.5">
      <c r="A444" s="108" t="s">
        <v>4161</v>
      </c>
      <c r="B444" s="51" t="s">
        <v>255</v>
      </c>
      <c r="C444" s="110" t="s">
        <v>506</v>
      </c>
      <c r="D444" s="51" t="s">
        <v>4755</v>
      </c>
      <c r="E444" s="51" t="s">
        <v>2767</v>
      </c>
      <c r="F444" s="46">
        <v>29.488</v>
      </c>
      <c r="G444" s="55" t="s">
        <v>2108</v>
      </c>
      <c r="H444" s="46">
        <f t="shared" si="2"/>
        <v>29.488</v>
      </c>
      <c r="I444" s="50"/>
      <c r="J444" s="50"/>
      <c r="K444" s="59" t="s">
        <v>3492</v>
      </c>
      <c r="L444" s="64"/>
      <c r="M444" s="64"/>
      <c r="N444" s="65"/>
    </row>
    <row r="445" spans="1:14" ht="31.5">
      <c r="A445" s="108" t="s">
        <v>4162</v>
      </c>
      <c r="B445" s="83" t="s">
        <v>256</v>
      </c>
      <c r="C445" s="110" t="s">
        <v>506</v>
      </c>
      <c r="D445" s="51" t="s">
        <v>2768</v>
      </c>
      <c r="E445" s="51" t="s">
        <v>2769</v>
      </c>
      <c r="F445" s="46">
        <v>4</v>
      </c>
      <c r="G445" s="55" t="s">
        <v>2108</v>
      </c>
      <c r="H445" s="46">
        <f t="shared" si="2"/>
        <v>4</v>
      </c>
      <c r="I445" s="50"/>
      <c r="J445" s="50"/>
      <c r="K445" s="59" t="s">
        <v>3492</v>
      </c>
      <c r="L445" s="64"/>
      <c r="M445" s="64"/>
      <c r="N445" s="65"/>
    </row>
    <row r="446" spans="1:14" ht="31.5">
      <c r="A446" s="108" t="s">
        <v>4163</v>
      </c>
      <c r="B446" s="83" t="s">
        <v>4756</v>
      </c>
      <c r="C446" s="110" t="s">
        <v>506</v>
      </c>
      <c r="D446" s="51" t="s">
        <v>2770</v>
      </c>
      <c r="E446" s="51" t="s">
        <v>4757</v>
      </c>
      <c r="F446" s="46">
        <v>11.726</v>
      </c>
      <c r="G446" s="55" t="s">
        <v>2108</v>
      </c>
      <c r="H446" s="46">
        <f t="shared" si="2"/>
        <v>11.726</v>
      </c>
      <c r="I446" s="50"/>
      <c r="J446" s="50"/>
      <c r="K446" s="59" t="s">
        <v>3492</v>
      </c>
      <c r="L446" s="64"/>
      <c r="M446" s="64"/>
      <c r="N446" s="65"/>
    </row>
    <row r="447" spans="1:14" ht="31.5">
      <c r="A447" s="185" t="s">
        <v>4164</v>
      </c>
      <c r="B447" s="202" t="s">
        <v>257</v>
      </c>
      <c r="C447" s="110" t="s">
        <v>2107</v>
      </c>
      <c r="D447" s="51" t="s">
        <v>4758</v>
      </c>
      <c r="E447" s="51" t="s">
        <v>2773</v>
      </c>
      <c r="F447" s="46">
        <f>F448+F450</f>
        <v>11.125</v>
      </c>
      <c r="G447" s="55" t="s">
        <v>2108</v>
      </c>
      <c r="H447" s="46">
        <f>SUM(H448:H450)</f>
        <v>11.125</v>
      </c>
      <c r="I447" s="50"/>
      <c r="J447" s="50"/>
      <c r="K447" s="178" t="s">
        <v>3492</v>
      </c>
      <c r="L447" s="64"/>
      <c r="M447" s="64"/>
      <c r="N447" s="65"/>
    </row>
    <row r="448" spans="1:14" ht="33.75">
      <c r="A448" s="185"/>
      <c r="B448" s="202"/>
      <c r="C448" s="191" t="s">
        <v>506</v>
      </c>
      <c r="D448" s="85" t="s">
        <v>4758</v>
      </c>
      <c r="E448" s="85" t="s">
        <v>2771</v>
      </c>
      <c r="F448" s="183">
        <v>8.771</v>
      </c>
      <c r="G448" s="190" t="s">
        <v>2108</v>
      </c>
      <c r="H448" s="183">
        <v>8.771</v>
      </c>
      <c r="I448" s="111"/>
      <c r="J448" s="111"/>
      <c r="K448" s="178"/>
      <c r="L448" s="64"/>
      <c r="M448" s="64"/>
      <c r="N448" s="65"/>
    </row>
    <row r="449" spans="1:14" ht="12.75">
      <c r="A449" s="185"/>
      <c r="B449" s="202"/>
      <c r="C449" s="191"/>
      <c r="D449" s="85" t="s">
        <v>2772</v>
      </c>
      <c r="E449" s="85" t="s">
        <v>2773</v>
      </c>
      <c r="F449" s="183"/>
      <c r="G449" s="190"/>
      <c r="H449" s="183"/>
      <c r="I449" s="111"/>
      <c r="J449" s="111"/>
      <c r="K449" s="178"/>
      <c r="L449" s="64"/>
      <c r="M449" s="64"/>
      <c r="N449" s="65"/>
    </row>
    <row r="450" spans="1:14" ht="33.75">
      <c r="A450" s="185"/>
      <c r="B450" s="85" t="s">
        <v>2774</v>
      </c>
      <c r="C450" s="106" t="s">
        <v>2775</v>
      </c>
      <c r="D450" s="85" t="s">
        <v>2776</v>
      </c>
      <c r="E450" s="85" t="s">
        <v>2777</v>
      </c>
      <c r="F450" s="77">
        <v>2.354</v>
      </c>
      <c r="G450" s="78" t="s">
        <v>2108</v>
      </c>
      <c r="H450" s="77">
        <v>2.354</v>
      </c>
      <c r="I450" s="111"/>
      <c r="J450" s="111"/>
      <c r="K450" s="178"/>
      <c r="L450" s="64"/>
      <c r="M450" s="64"/>
      <c r="N450" s="65"/>
    </row>
    <row r="451" spans="1:14" ht="31.5">
      <c r="A451" s="108" t="s">
        <v>4165</v>
      </c>
      <c r="B451" s="51" t="s">
        <v>258</v>
      </c>
      <c r="C451" s="110" t="s">
        <v>506</v>
      </c>
      <c r="D451" s="51" t="s">
        <v>4759</v>
      </c>
      <c r="E451" s="51" t="s">
        <v>2778</v>
      </c>
      <c r="F451" s="46">
        <v>6.895</v>
      </c>
      <c r="G451" s="55" t="s">
        <v>2108</v>
      </c>
      <c r="H451" s="46">
        <f>F451</f>
        <v>6.895</v>
      </c>
      <c r="I451" s="50"/>
      <c r="J451" s="50"/>
      <c r="K451" s="59" t="s">
        <v>3492</v>
      </c>
      <c r="L451" s="64"/>
      <c r="M451" s="64"/>
      <c r="N451" s="65"/>
    </row>
    <row r="452" spans="1:14" ht="31.5">
      <c r="A452" s="108" t="s">
        <v>4166</v>
      </c>
      <c r="B452" s="83" t="s">
        <v>2779</v>
      </c>
      <c r="C452" s="110" t="s">
        <v>506</v>
      </c>
      <c r="D452" s="51" t="s">
        <v>2780</v>
      </c>
      <c r="E452" s="51" t="s">
        <v>2781</v>
      </c>
      <c r="F452" s="46">
        <v>15.282</v>
      </c>
      <c r="G452" s="55" t="s">
        <v>2108</v>
      </c>
      <c r="H452" s="46">
        <f>F452</f>
        <v>15.282</v>
      </c>
      <c r="I452" s="50"/>
      <c r="J452" s="50"/>
      <c r="K452" s="59" t="s">
        <v>3492</v>
      </c>
      <c r="L452" s="64"/>
      <c r="M452" s="64"/>
      <c r="N452" s="65"/>
    </row>
    <row r="453" spans="1:14" ht="31.5">
      <c r="A453" s="108" t="s">
        <v>4167</v>
      </c>
      <c r="B453" s="83" t="s">
        <v>2782</v>
      </c>
      <c r="C453" s="110" t="s">
        <v>506</v>
      </c>
      <c r="D453" s="51" t="s">
        <v>4760</v>
      </c>
      <c r="E453" s="51" t="s">
        <v>2783</v>
      </c>
      <c r="F453" s="46">
        <v>5.315</v>
      </c>
      <c r="G453" s="55" t="s">
        <v>2108</v>
      </c>
      <c r="H453" s="46">
        <f>F453</f>
        <v>5.315</v>
      </c>
      <c r="I453" s="50"/>
      <c r="J453" s="50"/>
      <c r="K453" s="59" t="s">
        <v>3492</v>
      </c>
      <c r="L453" s="64"/>
      <c r="M453" s="64"/>
      <c r="N453" s="65"/>
    </row>
    <row r="454" spans="1:14" ht="31.5">
      <c r="A454" s="108" t="s">
        <v>4168</v>
      </c>
      <c r="B454" s="83" t="s">
        <v>259</v>
      </c>
      <c r="C454" s="110" t="s">
        <v>506</v>
      </c>
      <c r="D454" s="51" t="s">
        <v>2784</v>
      </c>
      <c r="E454" s="51" t="s">
        <v>2785</v>
      </c>
      <c r="F454" s="46">
        <v>6.87</v>
      </c>
      <c r="G454" s="55" t="s">
        <v>2108</v>
      </c>
      <c r="H454" s="46">
        <f>F454</f>
        <v>6.87</v>
      </c>
      <c r="I454" s="50"/>
      <c r="J454" s="50"/>
      <c r="K454" s="59" t="s">
        <v>3492</v>
      </c>
      <c r="L454" s="64"/>
      <c r="M454" s="64"/>
      <c r="N454" s="65"/>
    </row>
    <row r="455" spans="1:14" ht="12.75">
      <c r="A455" s="192" t="s">
        <v>1566</v>
      </c>
      <c r="B455" s="192"/>
      <c r="C455" s="192"/>
      <c r="D455" s="192"/>
      <c r="E455" s="192"/>
      <c r="F455" s="46">
        <f>F454+F453+F452+F451+F447+F446+F445+F444+F443+F442+F441+F440+F439+F438+F437+F436+F435+F434+F428+F425+F424+F419+F415+F412+F411+F410+F409+F408</f>
        <v>573.3222999999999</v>
      </c>
      <c r="G455" s="46"/>
      <c r="H455" s="46"/>
      <c r="I455" s="46"/>
      <c r="J455" s="46"/>
      <c r="K455" s="48"/>
      <c r="L455" s="17"/>
      <c r="M455" s="64"/>
      <c r="N455" s="65"/>
    </row>
    <row r="456" spans="1:14" ht="12.75">
      <c r="A456" s="207" t="s">
        <v>1073</v>
      </c>
      <c r="B456" s="207"/>
      <c r="C456" s="207"/>
      <c r="D456" s="207"/>
      <c r="E456" s="207"/>
      <c r="F456" s="207"/>
      <c r="G456" s="207"/>
      <c r="H456" s="207"/>
      <c r="I456" s="99"/>
      <c r="J456" s="99"/>
      <c r="K456" s="48"/>
      <c r="L456" s="8"/>
      <c r="M456" s="64"/>
      <c r="N456" s="65"/>
    </row>
    <row r="457" spans="1:14" ht="31.5">
      <c r="A457" s="86" t="s">
        <v>4063</v>
      </c>
      <c r="B457" s="61" t="s">
        <v>520</v>
      </c>
      <c r="C457" s="61" t="s">
        <v>516</v>
      </c>
      <c r="D457" s="51" t="s">
        <v>2524</v>
      </c>
      <c r="E457" s="51" t="s">
        <v>2118</v>
      </c>
      <c r="F457" s="48">
        <v>91.296</v>
      </c>
      <c r="G457" s="55" t="s">
        <v>2108</v>
      </c>
      <c r="H457" s="48">
        <v>91.296</v>
      </c>
      <c r="I457" s="99"/>
      <c r="J457" s="99"/>
      <c r="K457" s="48" t="s">
        <v>3495</v>
      </c>
      <c r="L457" s="8"/>
      <c r="M457" s="64"/>
      <c r="N457" s="65"/>
    </row>
    <row r="458" spans="1:36" s="27" customFormat="1" ht="31.5">
      <c r="A458" s="109" t="s">
        <v>4169</v>
      </c>
      <c r="B458" s="61" t="s">
        <v>514</v>
      </c>
      <c r="C458" s="61" t="s">
        <v>516</v>
      </c>
      <c r="D458" s="61" t="s">
        <v>2523</v>
      </c>
      <c r="E458" s="61" t="s">
        <v>517</v>
      </c>
      <c r="F458" s="46">
        <v>106.881</v>
      </c>
      <c r="G458" s="55" t="s">
        <v>4628</v>
      </c>
      <c r="H458" s="46" t="s">
        <v>4630</v>
      </c>
      <c r="I458" s="107"/>
      <c r="J458" s="107"/>
      <c r="K458" s="48" t="s">
        <v>3494</v>
      </c>
      <c r="L458" s="28"/>
      <c r="M458" s="28"/>
      <c r="N458" s="29"/>
      <c r="O458" s="30"/>
      <c r="P458" s="30"/>
      <c r="Q458" s="29"/>
      <c r="R458" s="30"/>
      <c r="S458" s="29"/>
      <c r="T458" s="30"/>
      <c r="U458" s="29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</row>
    <row r="459" spans="1:11" s="27" customFormat="1" ht="31.5">
      <c r="A459" s="55" t="s">
        <v>4073</v>
      </c>
      <c r="B459" s="61" t="s">
        <v>548</v>
      </c>
      <c r="C459" s="61" t="s">
        <v>516</v>
      </c>
      <c r="D459" s="51" t="s">
        <v>2529</v>
      </c>
      <c r="E459" s="51" t="s">
        <v>2525</v>
      </c>
      <c r="F459" s="48">
        <v>64.513</v>
      </c>
      <c r="G459" s="55" t="s">
        <v>2108</v>
      </c>
      <c r="H459" s="48">
        <v>64.513</v>
      </c>
      <c r="I459" s="78"/>
      <c r="J459" s="114"/>
      <c r="K459" s="59" t="s">
        <v>3494</v>
      </c>
    </row>
    <row r="460" spans="1:14" ht="21">
      <c r="A460" s="115" t="s">
        <v>4170</v>
      </c>
      <c r="B460" s="61" t="s">
        <v>260</v>
      </c>
      <c r="C460" s="61" t="s">
        <v>516</v>
      </c>
      <c r="D460" s="61" t="s">
        <v>2125</v>
      </c>
      <c r="E460" s="61" t="s">
        <v>2124</v>
      </c>
      <c r="F460" s="55">
        <v>26.151</v>
      </c>
      <c r="G460" s="55" t="s">
        <v>2109</v>
      </c>
      <c r="H460" s="55">
        <f>F460</f>
        <v>26.151</v>
      </c>
      <c r="I460" s="78"/>
      <c r="J460" s="78"/>
      <c r="K460" s="75" t="s">
        <v>3492</v>
      </c>
      <c r="L460" s="8"/>
      <c r="M460" s="64"/>
      <c r="N460" s="65"/>
    </row>
    <row r="461" spans="1:14" ht="31.5">
      <c r="A461" s="179" t="s">
        <v>4171</v>
      </c>
      <c r="B461" s="204" t="s">
        <v>2126</v>
      </c>
      <c r="C461" s="61" t="s">
        <v>2123</v>
      </c>
      <c r="D461" s="61" t="s">
        <v>2127</v>
      </c>
      <c r="E461" s="61" t="s">
        <v>2128</v>
      </c>
      <c r="F461" s="55">
        <f>F462+F463+F464+F465+F466+F467+F468+F469+F470+F471+F472+F473+F474+F475+F476</f>
        <v>74.75299999999999</v>
      </c>
      <c r="G461" s="55" t="str">
        <f>G462</f>
        <v>IV</v>
      </c>
      <c r="H461" s="55">
        <f>F461</f>
        <v>74.75299999999999</v>
      </c>
      <c r="I461" s="78"/>
      <c r="J461" s="78"/>
      <c r="K461" s="197" t="s">
        <v>3492</v>
      </c>
      <c r="L461" s="8"/>
      <c r="M461" s="64"/>
      <c r="N461" s="65"/>
    </row>
    <row r="462" spans="1:14" ht="33.75">
      <c r="A462" s="179"/>
      <c r="B462" s="204"/>
      <c r="C462" s="195" t="s">
        <v>516</v>
      </c>
      <c r="D462" s="60" t="s">
        <v>2127</v>
      </c>
      <c r="E462" s="60" t="s">
        <v>2129</v>
      </c>
      <c r="F462" s="78">
        <v>10.898</v>
      </c>
      <c r="G462" s="78" t="s">
        <v>2108</v>
      </c>
      <c r="H462" s="78">
        <v>10.898</v>
      </c>
      <c r="I462" s="78"/>
      <c r="J462" s="78"/>
      <c r="K462" s="197"/>
      <c r="L462" s="8"/>
      <c r="M462" s="64"/>
      <c r="N462" s="65"/>
    </row>
    <row r="463" spans="1:14" ht="12.75">
      <c r="A463" s="179"/>
      <c r="B463" s="204"/>
      <c r="C463" s="195"/>
      <c r="D463" s="60" t="s">
        <v>2130</v>
      </c>
      <c r="E463" s="60" t="s">
        <v>2131</v>
      </c>
      <c r="F463" s="78">
        <v>5.435</v>
      </c>
      <c r="G463" s="78" t="s">
        <v>2108</v>
      </c>
      <c r="H463" s="78">
        <v>5.435</v>
      </c>
      <c r="I463" s="78"/>
      <c r="J463" s="78"/>
      <c r="K463" s="197"/>
      <c r="L463" s="8"/>
      <c r="M463" s="64"/>
      <c r="N463" s="65"/>
    </row>
    <row r="464" spans="1:14" ht="12.75">
      <c r="A464" s="179"/>
      <c r="B464" s="204"/>
      <c r="C464" s="195"/>
      <c r="D464" s="60" t="s">
        <v>2132</v>
      </c>
      <c r="E464" s="60" t="s">
        <v>2133</v>
      </c>
      <c r="F464" s="78">
        <v>10.143</v>
      </c>
      <c r="G464" s="78" t="s">
        <v>2108</v>
      </c>
      <c r="H464" s="78">
        <v>10.143</v>
      </c>
      <c r="I464" s="78"/>
      <c r="J464" s="78"/>
      <c r="K464" s="197"/>
      <c r="L464" s="8"/>
      <c r="M464" s="64"/>
      <c r="N464" s="65"/>
    </row>
    <row r="465" spans="1:14" ht="12.75">
      <c r="A465" s="179"/>
      <c r="B465" s="204"/>
      <c r="C465" s="195"/>
      <c r="D465" s="60" t="s">
        <v>2134</v>
      </c>
      <c r="E465" s="60" t="s">
        <v>2135</v>
      </c>
      <c r="F465" s="78">
        <v>5.479</v>
      </c>
      <c r="G465" s="78" t="s">
        <v>2108</v>
      </c>
      <c r="H465" s="78">
        <v>5.479</v>
      </c>
      <c r="I465" s="78"/>
      <c r="J465" s="78"/>
      <c r="K465" s="197"/>
      <c r="L465" s="8"/>
      <c r="M465" s="64"/>
      <c r="N465" s="65"/>
    </row>
    <row r="466" spans="1:14" ht="12.75">
      <c r="A466" s="179"/>
      <c r="B466" s="204"/>
      <c r="C466" s="195"/>
      <c r="D466" s="60" t="s">
        <v>2136</v>
      </c>
      <c r="E466" s="60" t="s">
        <v>2137</v>
      </c>
      <c r="F466" s="78">
        <v>8.001</v>
      </c>
      <c r="G466" s="78" t="s">
        <v>2108</v>
      </c>
      <c r="H466" s="78">
        <v>8.001</v>
      </c>
      <c r="I466" s="78"/>
      <c r="J466" s="78"/>
      <c r="K466" s="197"/>
      <c r="L466" s="8"/>
      <c r="M466" s="64"/>
      <c r="N466" s="65"/>
    </row>
    <row r="467" spans="1:14" ht="12.75">
      <c r="A467" s="179"/>
      <c r="B467" s="204"/>
      <c r="C467" s="195"/>
      <c r="D467" s="60" t="s">
        <v>2138</v>
      </c>
      <c r="E467" s="60" t="s">
        <v>2139</v>
      </c>
      <c r="F467" s="78">
        <v>1.467</v>
      </c>
      <c r="G467" s="78" t="s">
        <v>2108</v>
      </c>
      <c r="H467" s="78">
        <v>1.467</v>
      </c>
      <c r="I467" s="78"/>
      <c r="J467" s="78"/>
      <c r="K467" s="197"/>
      <c r="L467" s="8"/>
      <c r="M467" s="64"/>
      <c r="N467" s="65"/>
    </row>
    <row r="468" spans="1:14" ht="12.75">
      <c r="A468" s="179"/>
      <c r="B468" s="204"/>
      <c r="C468" s="195"/>
      <c r="D468" s="60" t="s">
        <v>2140</v>
      </c>
      <c r="E468" s="60" t="s">
        <v>2141</v>
      </c>
      <c r="F468" s="78">
        <v>21.261</v>
      </c>
      <c r="G468" s="78" t="s">
        <v>2108</v>
      </c>
      <c r="H468" s="78">
        <v>21.261</v>
      </c>
      <c r="I468" s="78"/>
      <c r="J468" s="78"/>
      <c r="K468" s="197"/>
      <c r="L468" s="8"/>
      <c r="M468" s="64"/>
      <c r="N468" s="65"/>
    </row>
    <row r="469" spans="1:14" ht="12.75">
      <c r="A469" s="179"/>
      <c r="B469" s="204"/>
      <c r="C469" s="195"/>
      <c r="D469" s="60" t="s">
        <v>2142</v>
      </c>
      <c r="E469" s="60" t="s">
        <v>2143</v>
      </c>
      <c r="F469" s="78">
        <v>4.253</v>
      </c>
      <c r="G469" s="78" t="s">
        <v>2108</v>
      </c>
      <c r="H469" s="78">
        <v>4.253</v>
      </c>
      <c r="I469" s="78"/>
      <c r="J469" s="78"/>
      <c r="K469" s="197"/>
      <c r="L469" s="8"/>
      <c r="M469" s="64"/>
      <c r="N469" s="65"/>
    </row>
    <row r="470" spans="1:14" ht="12.75">
      <c r="A470" s="179"/>
      <c r="B470" s="204"/>
      <c r="C470" s="60" t="s">
        <v>2144</v>
      </c>
      <c r="D470" s="60" t="s">
        <v>2145</v>
      </c>
      <c r="E470" s="60" t="s">
        <v>2146</v>
      </c>
      <c r="F470" s="78">
        <v>0.417</v>
      </c>
      <c r="G470" s="78" t="s">
        <v>2108</v>
      </c>
      <c r="H470" s="78">
        <v>0.417</v>
      </c>
      <c r="I470" s="78"/>
      <c r="J470" s="78"/>
      <c r="K470" s="197"/>
      <c r="L470" s="8"/>
      <c r="M470" s="64"/>
      <c r="N470" s="65"/>
    </row>
    <row r="471" spans="1:14" ht="12.75">
      <c r="A471" s="179"/>
      <c r="B471" s="204"/>
      <c r="C471" s="60" t="s">
        <v>2147</v>
      </c>
      <c r="D471" s="60" t="s">
        <v>2148</v>
      </c>
      <c r="E471" s="60" t="s">
        <v>2149</v>
      </c>
      <c r="F471" s="78">
        <v>0.097</v>
      </c>
      <c r="G471" s="78" t="s">
        <v>2108</v>
      </c>
      <c r="H471" s="78">
        <v>0.097</v>
      </c>
      <c r="I471" s="78"/>
      <c r="J471" s="78"/>
      <c r="K471" s="197"/>
      <c r="L471" s="8"/>
      <c r="M471" s="64"/>
      <c r="N471" s="65"/>
    </row>
    <row r="472" spans="1:14" ht="12.75">
      <c r="A472" s="179"/>
      <c r="B472" s="204"/>
      <c r="C472" s="60" t="s">
        <v>2150</v>
      </c>
      <c r="D472" s="60" t="s">
        <v>2151</v>
      </c>
      <c r="E472" s="60" t="s">
        <v>2152</v>
      </c>
      <c r="F472" s="78">
        <v>1.395</v>
      </c>
      <c r="G472" s="78" t="s">
        <v>2108</v>
      </c>
      <c r="H472" s="78">
        <v>1.395</v>
      </c>
      <c r="I472" s="78"/>
      <c r="J472" s="78"/>
      <c r="K472" s="197"/>
      <c r="L472" s="8"/>
      <c r="M472" s="64"/>
      <c r="N472" s="65"/>
    </row>
    <row r="473" spans="1:14" ht="12.75">
      <c r="A473" s="179"/>
      <c r="B473" s="204"/>
      <c r="C473" s="60" t="s">
        <v>2153</v>
      </c>
      <c r="D473" s="60" t="s">
        <v>2154</v>
      </c>
      <c r="E473" s="60" t="s">
        <v>2155</v>
      </c>
      <c r="F473" s="78">
        <v>1.524</v>
      </c>
      <c r="G473" s="78" t="s">
        <v>2108</v>
      </c>
      <c r="H473" s="78">
        <v>1.524</v>
      </c>
      <c r="I473" s="78"/>
      <c r="J473" s="78"/>
      <c r="K473" s="197"/>
      <c r="L473" s="8"/>
      <c r="M473" s="64"/>
      <c r="N473" s="65"/>
    </row>
    <row r="474" spans="1:14" ht="12.75">
      <c r="A474" s="179"/>
      <c r="B474" s="204"/>
      <c r="C474" s="60" t="s">
        <v>2156</v>
      </c>
      <c r="D474" s="60" t="s">
        <v>2157</v>
      </c>
      <c r="E474" s="60" t="s">
        <v>2158</v>
      </c>
      <c r="F474" s="78">
        <v>0.939</v>
      </c>
      <c r="G474" s="78" t="s">
        <v>2108</v>
      </c>
      <c r="H474" s="78">
        <v>0.939</v>
      </c>
      <c r="I474" s="78"/>
      <c r="J474" s="78"/>
      <c r="K474" s="197"/>
      <c r="L474" s="8"/>
      <c r="M474" s="64"/>
      <c r="N474" s="65"/>
    </row>
    <row r="475" spans="1:14" ht="12.75">
      <c r="A475" s="179"/>
      <c r="B475" s="204"/>
      <c r="C475" s="60" t="s">
        <v>2159</v>
      </c>
      <c r="D475" s="60" t="s">
        <v>2160</v>
      </c>
      <c r="E475" s="60" t="s">
        <v>2161</v>
      </c>
      <c r="F475" s="78">
        <v>2.113</v>
      </c>
      <c r="G475" s="78" t="s">
        <v>2108</v>
      </c>
      <c r="H475" s="78">
        <v>2.113</v>
      </c>
      <c r="I475" s="78"/>
      <c r="J475" s="78"/>
      <c r="K475" s="197"/>
      <c r="L475" s="8"/>
      <c r="M475" s="64"/>
      <c r="N475" s="65"/>
    </row>
    <row r="476" spans="1:14" ht="12.75">
      <c r="A476" s="179"/>
      <c r="B476" s="204"/>
      <c r="C476" s="60" t="s">
        <v>2162</v>
      </c>
      <c r="D476" s="60" t="s">
        <v>2163</v>
      </c>
      <c r="E476" s="60" t="s">
        <v>2164</v>
      </c>
      <c r="F476" s="78">
        <v>1.331</v>
      </c>
      <c r="G476" s="78" t="s">
        <v>2108</v>
      </c>
      <c r="H476" s="78">
        <v>1.331</v>
      </c>
      <c r="I476" s="78"/>
      <c r="J476" s="78"/>
      <c r="K476" s="197"/>
      <c r="L476" s="8"/>
      <c r="M476" s="64"/>
      <c r="N476" s="65"/>
    </row>
    <row r="477" spans="1:14" ht="31.5">
      <c r="A477" s="179" t="s">
        <v>4172</v>
      </c>
      <c r="B477" s="61" t="s">
        <v>2165</v>
      </c>
      <c r="C477" s="61" t="s">
        <v>2123</v>
      </c>
      <c r="D477" s="61" t="s">
        <v>2166</v>
      </c>
      <c r="E477" s="61" t="s">
        <v>2167</v>
      </c>
      <c r="F477" s="46">
        <f>F478+F479</f>
        <v>3.2350000000000003</v>
      </c>
      <c r="G477" s="55" t="str">
        <f>G478</f>
        <v>IV</v>
      </c>
      <c r="H477" s="46">
        <f>F477</f>
        <v>3.2350000000000003</v>
      </c>
      <c r="I477" s="78"/>
      <c r="J477" s="78"/>
      <c r="K477" s="197" t="s">
        <v>3492</v>
      </c>
      <c r="L477" s="19"/>
      <c r="M477" s="64"/>
      <c r="N477" s="65"/>
    </row>
    <row r="478" spans="1:14" ht="33.75">
      <c r="A478" s="179"/>
      <c r="B478" s="199"/>
      <c r="C478" s="195" t="s">
        <v>516</v>
      </c>
      <c r="D478" s="60" t="s">
        <v>2166</v>
      </c>
      <c r="E478" s="60" t="s">
        <v>2168</v>
      </c>
      <c r="F478" s="78">
        <v>1.018</v>
      </c>
      <c r="G478" s="78" t="s">
        <v>2108</v>
      </c>
      <c r="H478" s="78">
        <v>1.018</v>
      </c>
      <c r="I478" s="78"/>
      <c r="J478" s="78"/>
      <c r="K478" s="197"/>
      <c r="L478" s="1"/>
      <c r="M478" s="64"/>
      <c r="N478" s="65"/>
    </row>
    <row r="479" spans="1:14" ht="33.75">
      <c r="A479" s="179"/>
      <c r="B479" s="199"/>
      <c r="C479" s="195"/>
      <c r="D479" s="60" t="s">
        <v>2169</v>
      </c>
      <c r="E479" s="60" t="s">
        <v>2167</v>
      </c>
      <c r="F479" s="78">
        <v>2.217</v>
      </c>
      <c r="G479" s="78" t="s">
        <v>2108</v>
      </c>
      <c r="H479" s="78">
        <v>2.217</v>
      </c>
      <c r="I479" s="78"/>
      <c r="J479" s="78"/>
      <c r="K479" s="197"/>
      <c r="L479" s="19"/>
      <c r="M479" s="64"/>
      <c r="N479" s="65"/>
    </row>
    <row r="480" spans="1:14" ht="12.75">
      <c r="A480" s="179" t="s">
        <v>4173</v>
      </c>
      <c r="B480" s="204" t="s">
        <v>2170</v>
      </c>
      <c r="C480" s="61" t="s">
        <v>2123</v>
      </c>
      <c r="D480" s="61" t="s">
        <v>2171</v>
      </c>
      <c r="E480" s="61" t="s">
        <v>2173</v>
      </c>
      <c r="F480" s="55">
        <f>F481+F482</f>
        <v>1.468</v>
      </c>
      <c r="G480" s="55" t="str">
        <f>G481</f>
        <v>V</v>
      </c>
      <c r="H480" s="55">
        <f>F480</f>
        <v>1.468</v>
      </c>
      <c r="I480" s="78"/>
      <c r="J480" s="78"/>
      <c r="K480" s="197" t="s">
        <v>3492</v>
      </c>
      <c r="L480" s="8"/>
      <c r="M480" s="64"/>
      <c r="N480" s="65"/>
    </row>
    <row r="481" spans="1:14" ht="12.75">
      <c r="A481" s="179"/>
      <c r="B481" s="223"/>
      <c r="C481" s="60" t="s">
        <v>516</v>
      </c>
      <c r="D481" s="60" t="s">
        <v>2172</v>
      </c>
      <c r="E481" s="60" t="s">
        <v>2173</v>
      </c>
      <c r="F481" s="78">
        <v>0.206</v>
      </c>
      <c r="G481" s="78" t="s">
        <v>2109</v>
      </c>
      <c r="H481" s="78">
        <v>0.206</v>
      </c>
      <c r="I481" s="78"/>
      <c r="J481" s="78"/>
      <c r="K481" s="197"/>
      <c r="L481" s="8"/>
      <c r="M481" s="64"/>
      <c r="N481" s="65"/>
    </row>
    <row r="482" spans="1:14" ht="12.75">
      <c r="A482" s="179"/>
      <c r="B482" s="223"/>
      <c r="C482" s="60" t="s">
        <v>2174</v>
      </c>
      <c r="D482" s="60" t="s">
        <v>2171</v>
      </c>
      <c r="E482" s="60" t="s">
        <v>2175</v>
      </c>
      <c r="F482" s="78">
        <v>1.262</v>
      </c>
      <c r="G482" s="78" t="s">
        <v>2109</v>
      </c>
      <c r="H482" s="78">
        <v>1.262</v>
      </c>
      <c r="I482" s="78"/>
      <c r="J482" s="78"/>
      <c r="K482" s="197"/>
      <c r="L482" s="8"/>
      <c r="M482" s="64"/>
      <c r="N482" s="65"/>
    </row>
    <row r="483" spans="1:14" ht="31.5">
      <c r="A483" s="108" t="s">
        <v>4174</v>
      </c>
      <c r="B483" s="117" t="s">
        <v>2176</v>
      </c>
      <c r="C483" s="61" t="s">
        <v>2179</v>
      </c>
      <c r="D483" s="61" t="s">
        <v>2177</v>
      </c>
      <c r="E483" s="61" t="s">
        <v>2178</v>
      </c>
      <c r="F483" s="46">
        <v>1.81</v>
      </c>
      <c r="G483" s="78" t="s">
        <v>2108</v>
      </c>
      <c r="H483" s="46">
        <f>F483</f>
        <v>1.81</v>
      </c>
      <c r="I483" s="78"/>
      <c r="J483" s="78"/>
      <c r="K483" s="75" t="s">
        <v>3492</v>
      </c>
      <c r="L483" s="8"/>
      <c r="M483" s="64"/>
      <c r="N483" s="65"/>
    </row>
    <row r="484" spans="1:14" ht="31.5">
      <c r="A484" s="179" t="s">
        <v>4175</v>
      </c>
      <c r="B484" s="61" t="s">
        <v>2180</v>
      </c>
      <c r="C484" s="61" t="s">
        <v>2123</v>
      </c>
      <c r="D484" s="61" t="s">
        <v>2181</v>
      </c>
      <c r="E484" s="61" t="s">
        <v>2182</v>
      </c>
      <c r="F484" s="55">
        <f>F485+F486</f>
        <v>4.043</v>
      </c>
      <c r="G484" s="55" t="str">
        <f>G485</f>
        <v>V</v>
      </c>
      <c r="H484" s="55">
        <f>F484</f>
        <v>4.043</v>
      </c>
      <c r="I484" s="78"/>
      <c r="J484" s="78"/>
      <c r="K484" s="197" t="s">
        <v>3492</v>
      </c>
      <c r="L484" s="8"/>
      <c r="M484" s="64"/>
      <c r="N484" s="65"/>
    </row>
    <row r="485" spans="1:14" ht="33.75">
      <c r="A485" s="179"/>
      <c r="B485" s="199"/>
      <c r="C485" s="195" t="s">
        <v>516</v>
      </c>
      <c r="D485" s="60" t="s">
        <v>2181</v>
      </c>
      <c r="E485" s="60" t="s">
        <v>2183</v>
      </c>
      <c r="F485" s="78">
        <v>2.371</v>
      </c>
      <c r="G485" s="78" t="s">
        <v>2109</v>
      </c>
      <c r="H485" s="78">
        <v>2.371</v>
      </c>
      <c r="I485" s="78"/>
      <c r="J485" s="78"/>
      <c r="K485" s="197"/>
      <c r="L485" s="8"/>
      <c r="M485" s="64"/>
      <c r="N485" s="65"/>
    </row>
    <row r="486" spans="1:14" ht="33.75">
      <c r="A486" s="179"/>
      <c r="B486" s="199"/>
      <c r="C486" s="195"/>
      <c r="D486" s="60" t="s">
        <v>2184</v>
      </c>
      <c r="E486" s="60" t="s">
        <v>2182</v>
      </c>
      <c r="F486" s="78">
        <v>1.672</v>
      </c>
      <c r="G486" s="78" t="s">
        <v>2109</v>
      </c>
      <c r="H486" s="78">
        <v>1.672</v>
      </c>
      <c r="I486" s="78"/>
      <c r="J486" s="78"/>
      <c r="K486" s="197"/>
      <c r="L486" s="8"/>
      <c r="M486" s="64"/>
      <c r="N486" s="65"/>
    </row>
    <row r="487" spans="1:14" ht="31.5">
      <c r="A487" s="108" t="s">
        <v>4176</v>
      </c>
      <c r="B487" s="61" t="s">
        <v>2185</v>
      </c>
      <c r="C487" s="61" t="s">
        <v>2179</v>
      </c>
      <c r="D487" s="61" t="s">
        <v>2186</v>
      </c>
      <c r="E487" s="61" t="s">
        <v>2187</v>
      </c>
      <c r="F487" s="55">
        <v>1.752</v>
      </c>
      <c r="G487" s="78" t="s">
        <v>2109</v>
      </c>
      <c r="H487" s="55">
        <f>F487</f>
        <v>1.752</v>
      </c>
      <c r="I487" s="78"/>
      <c r="J487" s="78"/>
      <c r="K487" s="75" t="s">
        <v>3492</v>
      </c>
      <c r="L487" s="8"/>
      <c r="M487" s="64"/>
      <c r="N487" s="65"/>
    </row>
    <row r="488" spans="1:14" ht="31.5">
      <c r="A488" s="179" t="s">
        <v>4177</v>
      </c>
      <c r="B488" s="204" t="s">
        <v>2188</v>
      </c>
      <c r="C488" s="61" t="s">
        <v>2123</v>
      </c>
      <c r="D488" s="61" t="s">
        <v>2189</v>
      </c>
      <c r="E488" s="61" t="s">
        <v>2190</v>
      </c>
      <c r="F488" s="55">
        <f>F489+F490</f>
        <v>4.452</v>
      </c>
      <c r="G488" s="55" t="str">
        <f>G489</f>
        <v>IV</v>
      </c>
      <c r="H488" s="55">
        <f>F488</f>
        <v>4.452</v>
      </c>
      <c r="I488" s="78"/>
      <c r="J488" s="78"/>
      <c r="K488" s="197" t="s">
        <v>3492</v>
      </c>
      <c r="L488" s="8"/>
      <c r="M488" s="64"/>
      <c r="N488" s="65"/>
    </row>
    <row r="489" spans="1:14" ht="33.75">
      <c r="A489" s="179"/>
      <c r="B489" s="204"/>
      <c r="C489" s="60" t="s">
        <v>2179</v>
      </c>
      <c r="D489" s="60" t="s">
        <v>2189</v>
      </c>
      <c r="E489" s="60" t="s">
        <v>2191</v>
      </c>
      <c r="F489" s="78">
        <v>4.183</v>
      </c>
      <c r="G489" s="78" t="s">
        <v>2108</v>
      </c>
      <c r="H489" s="78">
        <v>4.183</v>
      </c>
      <c r="I489" s="78"/>
      <c r="J489" s="78"/>
      <c r="K489" s="197"/>
      <c r="L489" s="8"/>
      <c r="M489" s="64"/>
      <c r="N489" s="65"/>
    </row>
    <row r="490" spans="1:14" ht="12.75">
      <c r="A490" s="179"/>
      <c r="B490" s="204"/>
      <c r="C490" s="60" t="s">
        <v>2192</v>
      </c>
      <c r="D490" s="60" t="s">
        <v>2193</v>
      </c>
      <c r="E490" s="60" t="s">
        <v>2190</v>
      </c>
      <c r="F490" s="78">
        <v>0.269</v>
      </c>
      <c r="G490" s="78" t="s">
        <v>2108</v>
      </c>
      <c r="H490" s="78">
        <v>0.269</v>
      </c>
      <c r="I490" s="78"/>
      <c r="J490" s="78"/>
      <c r="K490" s="197"/>
      <c r="L490" s="8"/>
      <c r="M490" s="64"/>
      <c r="N490" s="65"/>
    </row>
    <row r="491" spans="1:14" ht="12.75">
      <c r="A491" s="179" t="s">
        <v>4178</v>
      </c>
      <c r="B491" s="61" t="s">
        <v>262</v>
      </c>
      <c r="C491" s="61" t="s">
        <v>2123</v>
      </c>
      <c r="D491" s="61" t="s">
        <v>2194</v>
      </c>
      <c r="E491" s="61" t="s">
        <v>2195</v>
      </c>
      <c r="F491" s="55">
        <f>F492+F493</f>
        <v>30.722</v>
      </c>
      <c r="G491" s="55" t="str">
        <f>G492</f>
        <v>V</v>
      </c>
      <c r="H491" s="55">
        <f>F491</f>
        <v>30.722</v>
      </c>
      <c r="I491" s="78"/>
      <c r="J491" s="78"/>
      <c r="K491" s="197" t="s">
        <v>3492</v>
      </c>
      <c r="L491" s="8"/>
      <c r="M491" s="64"/>
      <c r="N491" s="65"/>
    </row>
    <row r="492" spans="1:14" ht="12.75">
      <c r="A492" s="179"/>
      <c r="B492" s="199"/>
      <c r="C492" s="60" t="s">
        <v>516</v>
      </c>
      <c r="D492" s="60" t="s">
        <v>2196</v>
      </c>
      <c r="E492" s="60" t="s">
        <v>2197</v>
      </c>
      <c r="F492" s="78">
        <v>30.456</v>
      </c>
      <c r="G492" s="78" t="s">
        <v>2109</v>
      </c>
      <c r="H492" s="78">
        <v>30.456</v>
      </c>
      <c r="I492" s="78"/>
      <c r="J492" s="78"/>
      <c r="K492" s="197"/>
      <c r="L492" s="8"/>
      <c r="M492" s="64"/>
      <c r="N492" s="65"/>
    </row>
    <row r="493" spans="1:14" ht="12.75">
      <c r="A493" s="179"/>
      <c r="B493" s="199"/>
      <c r="C493" s="60" t="s">
        <v>2192</v>
      </c>
      <c r="D493" s="60" t="s">
        <v>2194</v>
      </c>
      <c r="E493" s="60" t="s">
        <v>2198</v>
      </c>
      <c r="F493" s="78">
        <v>0.266</v>
      </c>
      <c r="G493" s="78" t="s">
        <v>2109</v>
      </c>
      <c r="H493" s="78">
        <v>0.266</v>
      </c>
      <c r="I493" s="78"/>
      <c r="J493" s="78"/>
      <c r="K493" s="197"/>
      <c r="L493" s="8"/>
      <c r="M493" s="64"/>
      <c r="N493" s="65"/>
    </row>
    <row r="494" spans="1:14" ht="12.75">
      <c r="A494" s="192" t="s">
        <v>1566</v>
      </c>
      <c r="B494" s="192"/>
      <c r="C494" s="192"/>
      <c r="D494" s="192"/>
      <c r="E494" s="192"/>
      <c r="F494" s="46">
        <f>F491+F488+F487+F484+F483+F480+F477+F461+F460+F459+F458+F457</f>
        <v>411.07599999999996</v>
      </c>
      <c r="G494" s="46"/>
      <c r="H494" s="46"/>
      <c r="I494" s="46"/>
      <c r="J494" s="46"/>
      <c r="K494" s="48"/>
      <c r="L494" s="17"/>
      <c r="M494" s="64"/>
      <c r="N494" s="65"/>
    </row>
    <row r="495" spans="1:14" ht="12.75">
      <c r="A495" s="201" t="s">
        <v>1074</v>
      </c>
      <c r="B495" s="201"/>
      <c r="C495" s="201"/>
      <c r="D495" s="201"/>
      <c r="E495" s="201"/>
      <c r="F495" s="201"/>
      <c r="G495" s="201"/>
      <c r="H495" s="201"/>
      <c r="I495" s="118"/>
      <c r="J495" s="118"/>
      <c r="K495" s="48"/>
      <c r="L495" s="8"/>
      <c r="M495" s="64"/>
      <c r="N495" s="65"/>
    </row>
    <row r="496" spans="1:14" ht="21">
      <c r="A496" s="179" t="s">
        <v>4063</v>
      </c>
      <c r="B496" s="61" t="s">
        <v>520</v>
      </c>
      <c r="C496" s="51" t="s">
        <v>2107</v>
      </c>
      <c r="D496" s="51" t="s">
        <v>271</v>
      </c>
      <c r="E496" s="61" t="s">
        <v>522</v>
      </c>
      <c r="F496" s="46">
        <f>F497+F498</f>
        <v>10.546</v>
      </c>
      <c r="G496" s="55" t="s">
        <v>2108</v>
      </c>
      <c r="H496" s="46">
        <f>F496</f>
        <v>10.546</v>
      </c>
      <c r="I496" s="118"/>
      <c r="J496" s="118"/>
      <c r="K496" s="197" t="s">
        <v>3495</v>
      </c>
      <c r="L496" s="8"/>
      <c r="M496" s="64"/>
      <c r="N496" s="65"/>
    </row>
    <row r="497" spans="1:11" s="27" customFormat="1" ht="22.5">
      <c r="A497" s="179"/>
      <c r="B497" s="60"/>
      <c r="C497" s="60" t="s">
        <v>1180</v>
      </c>
      <c r="D497" s="60" t="s">
        <v>521</v>
      </c>
      <c r="E497" s="60" t="s">
        <v>522</v>
      </c>
      <c r="F497" s="77">
        <v>7.939</v>
      </c>
      <c r="G497" s="78" t="s">
        <v>2108</v>
      </c>
      <c r="H497" s="77">
        <v>7.939</v>
      </c>
      <c r="I497" s="114"/>
      <c r="J497" s="114"/>
      <c r="K497" s="197"/>
    </row>
    <row r="498" spans="1:15" ht="33.75">
      <c r="A498" s="179"/>
      <c r="B498" s="85" t="s">
        <v>631</v>
      </c>
      <c r="C498" s="85" t="s">
        <v>271</v>
      </c>
      <c r="D498" s="85" t="s">
        <v>271</v>
      </c>
      <c r="E498" s="85" t="s">
        <v>271</v>
      </c>
      <c r="F498" s="77">
        <v>2.607</v>
      </c>
      <c r="G498" s="114" t="s">
        <v>2108</v>
      </c>
      <c r="H498" s="47">
        <v>2.607</v>
      </c>
      <c r="I498" s="47"/>
      <c r="J498" s="47"/>
      <c r="K498" s="197"/>
      <c r="L498" s="19"/>
      <c r="M498" s="20"/>
      <c r="N498" s="21"/>
      <c r="O498" s="39"/>
    </row>
    <row r="499" spans="1:14" ht="31.5">
      <c r="A499" s="179" t="s">
        <v>4056</v>
      </c>
      <c r="B499" s="51" t="s">
        <v>1181</v>
      </c>
      <c r="C499" s="51" t="s">
        <v>2107</v>
      </c>
      <c r="D499" s="51" t="s">
        <v>1075</v>
      </c>
      <c r="E499" s="51" t="s">
        <v>1076</v>
      </c>
      <c r="F499" s="46">
        <v>4.076</v>
      </c>
      <c r="G499" s="55" t="s">
        <v>4631</v>
      </c>
      <c r="H499" s="46" t="s">
        <v>4632</v>
      </c>
      <c r="I499" s="55"/>
      <c r="J499" s="46"/>
      <c r="K499" s="197" t="s">
        <v>3492</v>
      </c>
      <c r="L499" s="1"/>
      <c r="M499" s="119"/>
      <c r="N499" s="44"/>
    </row>
    <row r="500" spans="1:14" ht="33.75">
      <c r="A500" s="179"/>
      <c r="B500" s="85" t="s">
        <v>1181</v>
      </c>
      <c r="C500" s="85" t="s">
        <v>1077</v>
      </c>
      <c r="D500" s="85" t="s">
        <v>1078</v>
      </c>
      <c r="E500" s="85" t="s">
        <v>1079</v>
      </c>
      <c r="F500" s="77">
        <v>1.401</v>
      </c>
      <c r="G500" s="78" t="s">
        <v>2108</v>
      </c>
      <c r="H500" s="77">
        <v>1.401</v>
      </c>
      <c r="I500" s="78"/>
      <c r="J500" s="77"/>
      <c r="K500" s="197"/>
      <c r="L500" s="1"/>
      <c r="M500" s="119"/>
      <c r="N500" s="44"/>
    </row>
    <row r="501" spans="1:14" ht="22.5">
      <c r="A501" s="179"/>
      <c r="B501" s="85" t="s">
        <v>1181</v>
      </c>
      <c r="C501" s="85" t="s">
        <v>1180</v>
      </c>
      <c r="D501" s="85" t="s">
        <v>1080</v>
      </c>
      <c r="E501" s="85" t="s">
        <v>1081</v>
      </c>
      <c r="F501" s="77">
        <v>0.049</v>
      </c>
      <c r="G501" s="78" t="s">
        <v>2108</v>
      </c>
      <c r="H501" s="77">
        <v>0.049</v>
      </c>
      <c r="I501" s="78"/>
      <c r="J501" s="77"/>
      <c r="K501" s="197"/>
      <c r="L501" s="1"/>
      <c r="M501" s="119"/>
      <c r="N501" s="44"/>
    </row>
    <row r="502" spans="1:14" ht="22.5">
      <c r="A502" s="179"/>
      <c r="B502" s="85" t="s">
        <v>1181</v>
      </c>
      <c r="C502" s="85" t="s">
        <v>264</v>
      </c>
      <c r="D502" s="85" t="s">
        <v>1082</v>
      </c>
      <c r="E502" s="85" t="s">
        <v>1083</v>
      </c>
      <c r="F502" s="77">
        <v>1.818</v>
      </c>
      <c r="G502" s="78" t="s">
        <v>2108</v>
      </c>
      <c r="H502" s="77">
        <v>1.818</v>
      </c>
      <c r="I502" s="78"/>
      <c r="J502" s="77"/>
      <c r="K502" s="197"/>
      <c r="L502" s="1"/>
      <c r="M502" s="119"/>
      <c r="N502" s="44"/>
    </row>
    <row r="503" spans="1:14" ht="22.5">
      <c r="A503" s="179"/>
      <c r="B503" s="85" t="s">
        <v>1181</v>
      </c>
      <c r="C503" s="85" t="s">
        <v>1180</v>
      </c>
      <c r="D503" s="85" t="s">
        <v>1084</v>
      </c>
      <c r="E503" s="85" t="s">
        <v>1076</v>
      </c>
      <c r="F503" s="77">
        <v>0.808</v>
      </c>
      <c r="G503" s="78" t="s">
        <v>943</v>
      </c>
      <c r="H503" s="77" t="s">
        <v>4633</v>
      </c>
      <c r="I503" s="78"/>
      <c r="J503" s="77"/>
      <c r="K503" s="197"/>
      <c r="L503" s="1"/>
      <c r="M503" s="119"/>
      <c r="N503" s="44"/>
    </row>
    <row r="504" spans="1:15" ht="31.5">
      <c r="A504" s="179" t="s">
        <v>4178</v>
      </c>
      <c r="B504" s="51" t="s">
        <v>265</v>
      </c>
      <c r="C504" s="51" t="s">
        <v>2107</v>
      </c>
      <c r="D504" s="51" t="s">
        <v>1085</v>
      </c>
      <c r="E504" s="51" t="s">
        <v>1088</v>
      </c>
      <c r="F504" s="46">
        <f>F505+F506</f>
        <v>3.7150000000000003</v>
      </c>
      <c r="G504" s="107" t="s">
        <v>2109</v>
      </c>
      <c r="H504" s="56">
        <f>F504</f>
        <v>3.7150000000000003</v>
      </c>
      <c r="I504" s="47"/>
      <c r="J504" s="47"/>
      <c r="K504" s="197" t="s">
        <v>3492</v>
      </c>
      <c r="L504" s="19"/>
      <c r="M504" s="20"/>
      <c r="N504" s="21"/>
      <c r="O504" s="39"/>
    </row>
    <row r="505" spans="1:15" ht="33.75">
      <c r="A505" s="179"/>
      <c r="B505" s="85" t="s">
        <v>265</v>
      </c>
      <c r="C505" s="85" t="s">
        <v>266</v>
      </c>
      <c r="D505" s="85" t="s">
        <v>1085</v>
      </c>
      <c r="E505" s="85" t="s">
        <v>1086</v>
      </c>
      <c r="F505" s="77">
        <v>0.676</v>
      </c>
      <c r="G505" s="114" t="s">
        <v>2109</v>
      </c>
      <c r="H505" s="47">
        <v>0.676</v>
      </c>
      <c r="I505" s="47"/>
      <c r="J505" s="47"/>
      <c r="K505" s="197"/>
      <c r="L505" s="19"/>
      <c r="M505" s="3"/>
      <c r="N505" s="21"/>
      <c r="O505" s="39"/>
    </row>
    <row r="506" spans="1:15" ht="22.5">
      <c r="A506" s="179"/>
      <c r="B506" s="85" t="s">
        <v>265</v>
      </c>
      <c r="C506" s="85" t="s">
        <v>1180</v>
      </c>
      <c r="D506" s="85" t="s">
        <v>1087</v>
      </c>
      <c r="E506" s="85" t="s">
        <v>1088</v>
      </c>
      <c r="F506" s="77">
        <v>3.039</v>
      </c>
      <c r="G506" s="114" t="s">
        <v>2109</v>
      </c>
      <c r="H506" s="47">
        <v>3.039</v>
      </c>
      <c r="I506" s="47"/>
      <c r="J506" s="47"/>
      <c r="K506" s="197"/>
      <c r="L506" s="19"/>
      <c r="M506" s="20"/>
      <c r="N506" s="21"/>
      <c r="O506" s="39"/>
    </row>
    <row r="507" spans="1:15" ht="31.5">
      <c r="A507" s="179" t="s">
        <v>4179</v>
      </c>
      <c r="B507" s="51" t="s">
        <v>267</v>
      </c>
      <c r="C507" s="51" t="s">
        <v>2107</v>
      </c>
      <c r="D507" s="51" t="s">
        <v>1090</v>
      </c>
      <c r="E507" s="51" t="s">
        <v>1089</v>
      </c>
      <c r="F507" s="46">
        <f>F508+F509</f>
        <v>3.022</v>
      </c>
      <c r="G507" s="107" t="s">
        <v>2108</v>
      </c>
      <c r="H507" s="56">
        <f>F507</f>
        <v>3.022</v>
      </c>
      <c r="I507" s="47"/>
      <c r="J507" s="47"/>
      <c r="K507" s="197" t="s">
        <v>3492</v>
      </c>
      <c r="L507" s="19"/>
      <c r="M507" s="20"/>
      <c r="N507" s="21"/>
      <c r="O507" s="39"/>
    </row>
    <row r="508" spans="1:15" ht="22.5">
      <c r="A508" s="179"/>
      <c r="B508" s="85" t="s">
        <v>267</v>
      </c>
      <c r="C508" s="85" t="s">
        <v>1180</v>
      </c>
      <c r="D508" s="85" t="s">
        <v>1090</v>
      </c>
      <c r="E508" s="85" t="s">
        <v>1091</v>
      </c>
      <c r="F508" s="77">
        <v>2.691</v>
      </c>
      <c r="G508" s="114" t="s">
        <v>2108</v>
      </c>
      <c r="H508" s="47">
        <v>2.691</v>
      </c>
      <c r="I508" s="47"/>
      <c r="J508" s="47"/>
      <c r="K508" s="197"/>
      <c r="L508" s="19"/>
      <c r="M508" s="20"/>
      <c r="N508" s="21"/>
      <c r="O508" s="39"/>
    </row>
    <row r="509" spans="1:15" ht="22.5">
      <c r="A509" s="179"/>
      <c r="B509" s="85" t="s">
        <v>267</v>
      </c>
      <c r="C509" s="85" t="s">
        <v>268</v>
      </c>
      <c r="D509" s="85" t="s">
        <v>1092</v>
      </c>
      <c r="E509" s="85" t="s">
        <v>1089</v>
      </c>
      <c r="F509" s="77">
        <v>0.331</v>
      </c>
      <c r="G509" s="114" t="s">
        <v>2108</v>
      </c>
      <c r="H509" s="47">
        <v>0.331</v>
      </c>
      <c r="I509" s="47"/>
      <c r="J509" s="47"/>
      <c r="K509" s="197"/>
      <c r="L509" s="19"/>
      <c r="M509" s="20"/>
      <c r="N509" s="21"/>
      <c r="O509" s="39"/>
    </row>
    <row r="510" spans="1:15" ht="31.5">
      <c r="A510" s="179" t="s">
        <v>4180</v>
      </c>
      <c r="B510" s="51" t="s">
        <v>269</v>
      </c>
      <c r="C510" s="51" t="s">
        <v>2107</v>
      </c>
      <c r="D510" s="51" t="s">
        <v>1093</v>
      </c>
      <c r="E510" s="51" t="s">
        <v>1094</v>
      </c>
      <c r="F510" s="46">
        <f>F511+F512+F513+F514+F515+F516+F517</f>
        <v>11.231999999999998</v>
      </c>
      <c r="G510" s="107" t="s">
        <v>2109</v>
      </c>
      <c r="H510" s="56">
        <f>F510</f>
        <v>11.231999999999998</v>
      </c>
      <c r="I510" s="47"/>
      <c r="J510" s="47"/>
      <c r="K510" s="197" t="s">
        <v>3492</v>
      </c>
      <c r="L510" s="19"/>
      <c r="M510" s="20"/>
      <c r="N510" s="21"/>
      <c r="O510" s="39"/>
    </row>
    <row r="511" spans="1:15" ht="33.75">
      <c r="A511" s="179"/>
      <c r="B511" s="85" t="s">
        <v>269</v>
      </c>
      <c r="C511" s="85" t="s">
        <v>1180</v>
      </c>
      <c r="D511" s="85" t="s">
        <v>1093</v>
      </c>
      <c r="E511" s="85" t="s">
        <v>1095</v>
      </c>
      <c r="F511" s="77">
        <v>0.907</v>
      </c>
      <c r="G511" s="114" t="s">
        <v>2109</v>
      </c>
      <c r="H511" s="47">
        <v>0.907</v>
      </c>
      <c r="I511" s="47"/>
      <c r="J511" s="47"/>
      <c r="K511" s="197"/>
      <c r="L511" s="19"/>
      <c r="M511" s="20"/>
      <c r="N511" s="21"/>
      <c r="O511" s="39"/>
    </row>
    <row r="512" spans="1:15" ht="33.75">
      <c r="A512" s="179"/>
      <c r="B512" s="85" t="s">
        <v>269</v>
      </c>
      <c r="C512" s="85" t="s">
        <v>266</v>
      </c>
      <c r="D512" s="85" t="s">
        <v>1096</v>
      </c>
      <c r="E512" s="85" t="s">
        <v>1097</v>
      </c>
      <c r="F512" s="77">
        <v>0.784</v>
      </c>
      <c r="G512" s="114" t="s">
        <v>2109</v>
      </c>
      <c r="H512" s="47">
        <v>0.784</v>
      </c>
      <c r="I512" s="47"/>
      <c r="J512" s="47"/>
      <c r="K512" s="197"/>
      <c r="L512" s="19"/>
      <c r="M512" s="20"/>
      <c r="N512" s="21"/>
      <c r="O512" s="39"/>
    </row>
    <row r="513" spans="1:15" ht="33.75">
      <c r="A513" s="179"/>
      <c r="B513" s="85" t="s">
        <v>269</v>
      </c>
      <c r="C513" s="85" t="s">
        <v>1180</v>
      </c>
      <c r="D513" s="85" t="s">
        <v>1098</v>
      </c>
      <c r="E513" s="85" t="s">
        <v>1099</v>
      </c>
      <c r="F513" s="77">
        <v>2.436</v>
      </c>
      <c r="G513" s="114" t="s">
        <v>2109</v>
      </c>
      <c r="H513" s="47">
        <v>2.436</v>
      </c>
      <c r="I513" s="47"/>
      <c r="J513" s="47"/>
      <c r="K513" s="197"/>
      <c r="L513" s="19"/>
      <c r="M513" s="20"/>
      <c r="N513" s="21"/>
      <c r="O513" s="39"/>
    </row>
    <row r="514" spans="1:15" ht="33.75">
      <c r="A514" s="179"/>
      <c r="B514" s="85" t="s">
        <v>269</v>
      </c>
      <c r="C514" s="85" t="s">
        <v>270</v>
      </c>
      <c r="D514" s="85" t="s">
        <v>1100</v>
      </c>
      <c r="E514" s="85" t="s">
        <v>1101</v>
      </c>
      <c r="F514" s="77">
        <v>1.018</v>
      </c>
      <c r="G514" s="114" t="s">
        <v>2109</v>
      </c>
      <c r="H514" s="47">
        <v>1.018</v>
      </c>
      <c r="I514" s="47"/>
      <c r="J514" s="47"/>
      <c r="K514" s="197"/>
      <c r="L514" s="19"/>
      <c r="M514" s="20"/>
      <c r="N514" s="21"/>
      <c r="O514" s="39"/>
    </row>
    <row r="515" spans="1:15" ht="33.75">
      <c r="A515" s="179"/>
      <c r="B515" s="85" t="s">
        <v>269</v>
      </c>
      <c r="C515" s="85" t="s">
        <v>1180</v>
      </c>
      <c r="D515" s="85" t="s">
        <v>1102</v>
      </c>
      <c r="E515" s="85" t="s">
        <v>1103</v>
      </c>
      <c r="F515" s="77">
        <v>5.467</v>
      </c>
      <c r="G515" s="114" t="s">
        <v>2109</v>
      </c>
      <c r="H515" s="47">
        <v>5.467</v>
      </c>
      <c r="I515" s="47"/>
      <c r="J515" s="47"/>
      <c r="K515" s="197"/>
      <c r="L515" s="19"/>
      <c r="M515" s="20"/>
      <c r="N515" s="21"/>
      <c r="O515" s="39"/>
    </row>
    <row r="516" spans="1:15" ht="33.75">
      <c r="A516" s="179"/>
      <c r="B516" s="85" t="s">
        <v>269</v>
      </c>
      <c r="C516" s="85" t="s">
        <v>270</v>
      </c>
      <c r="D516" s="85" t="s">
        <v>628</v>
      </c>
      <c r="E516" s="85" t="s">
        <v>629</v>
      </c>
      <c r="F516" s="77">
        <v>0.376</v>
      </c>
      <c r="G516" s="114" t="s">
        <v>2109</v>
      </c>
      <c r="H516" s="47">
        <v>0.376</v>
      </c>
      <c r="I516" s="47"/>
      <c r="J516" s="47"/>
      <c r="K516" s="197"/>
      <c r="L516" s="19"/>
      <c r="M516" s="20"/>
      <c r="N516" s="21"/>
      <c r="O516" s="39"/>
    </row>
    <row r="517" spans="1:15" ht="33.75">
      <c r="A517" s="179"/>
      <c r="B517" s="85" t="s">
        <v>269</v>
      </c>
      <c r="C517" s="85" t="s">
        <v>1180</v>
      </c>
      <c r="D517" s="85" t="s">
        <v>630</v>
      </c>
      <c r="E517" s="85" t="s">
        <v>1094</v>
      </c>
      <c r="F517" s="77">
        <v>0.244</v>
      </c>
      <c r="G517" s="114" t="s">
        <v>2109</v>
      </c>
      <c r="H517" s="47">
        <v>0.244</v>
      </c>
      <c r="I517" s="47"/>
      <c r="J517" s="47"/>
      <c r="K517" s="197"/>
      <c r="L517" s="19"/>
      <c r="M517" s="20"/>
      <c r="N517" s="21"/>
      <c r="O517" s="39"/>
    </row>
    <row r="518" spans="1:15" ht="31.5">
      <c r="A518" s="179" t="s">
        <v>4181</v>
      </c>
      <c r="B518" s="51" t="s">
        <v>272</v>
      </c>
      <c r="C518" s="51" t="s">
        <v>2107</v>
      </c>
      <c r="D518" s="51" t="s">
        <v>632</v>
      </c>
      <c r="E518" s="51" t="s">
        <v>651</v>
      </c>
      <c r="F518" s="46">
        <f>F519+F520+F521+F522+F523+F524+F525+F526+F527</f>
        <v>25.211999999999996</v>
      </c>
      <c r="G518" s="55" t="s">
        <v>943</v>
      </c>
      <c r="H518" s="46" t="s">
        <v>4634</v>
      </c>
      <c r="I518" s="46"/>
      <c r="J518" s="46"/>
      <c r="K518" s="197" t="s">
        <v>3492</v>
      </c>
      <c r="L518" s="1"/>
      <c r="M518" s="3"/>
      <c r="N518" s="1"/>
      <c r="O518" s="39"/>
    </row>
    <row r="519" spans="1:15" ht="33.75">
      <c r="A519" s="179"/>
      <c r="B519" s="85" t="s">
        <v>272</v>
      </c>
      <c r="C519" s="85" t="s">
        <v>1180</v>
      </c>
      <c r="D519" s="85" t="s">
        <v>632</v>
      </c>
      <c r="E519" s="85" t="s">
        <v>633</v>
      </c>
      <c r="F519" s="77">
        <v>8.635</v>
      </c>
      <c r="G519" s="78" t="s">
        <v>2108</v>
      </c>
      <c r="H519" s="77">
        <v>8.635</v>
      </c>
      <c r="I519" s="77"/>
      <c r="J519" s="77"/>
      <c r="K519" s="197"/>
      <c r="L519" s="1"/>
      <c r="M519" s="3"/>
      <c r="N519" s="1"/>
      <c r="O519" s="39"/>
    </row>
    <row r="520" spans="1:15" ht="33.75">
      <c r="A520" s="179"/>
      <c r="B520" s="85" t="s">
        <v>272</v>
      </c>
      <c r="C520" s="85" t="s">
        <v>634</v>
      </c>
      <c r="D520" s="85" t="s">
        <v>635</v>
      </c>
      <c r="E520" s="85" t="s">
        <v>636</v>
      </c>
      <c r="F520" s="77">
        <v>1.442</v>
      </c>
      <c r="G520" s="78" t="s">
        <v>2108</v>
      </c>
      <c r="H520" s="77">
        <v>1.442</v>
      </c>
      <c r="I520" s="77"/>
      <c r="J520" s="77"/>
      <c r="K520" s="197"/>
      <c r="L520" s="1"/>
      <c r="M520" s="3"/>
      <c r="N520" s="1"/>
      <c r="O520" s="39"/>
    </row>
    <row r="521" spans="1:15" ht="33.75">
      <c r="A521" s="179"/>
      <c r="B521" s="85" t="s">
        <v>272</v>
      </c>
      <c r="C521" s="85" t="s">
        <v>1180</v>
      </c>
      <c r="D521" s="85" t="s">
        <v>637</v>
      </c>
      <c r="E521" s="85" t="s">
        <v>638</v>
      </c>
      <c r="F521" s="77">
        <v>8.26</v>
      </c>
      <c r="G521" s="78" t="s">
        <v>943</v>
      </c>
      <c r="H521" s="77" t="s">
        <v>4635</v>
      </c>
      <c r="I521" s="77"/>
      <c r="J521" s="77"/>
      <c r="K521" s="197"/>
      <c r="L521" s="1"/>
      <c r="M521" s="3"/>
      <c r="N521" s="1"/>
      <c r="O521" s="39"/>
    </row>
    <row r="522" spans="1:15" ht="33.75">
      <c r="A522" s="179"/>
      <c r="B522" s="85" t="s">
        <v>272</v>
      </c>
      <c r="C522" s="85" t="s">
        <v>448</v>
      </c>
      <c r="D522" s="85" t="s">
        <v>639</v>
      </c>
      <c r="E522" s="85" t="s">
        <v>640</v>
      </c>
      <c r="F522" s="77">
        <v>0.932</v>
      </c>
      <c r="G522" s="78" t="s">
        <v>2109</v>
      </c>
      <c r="H522" s="77">
        <v>0.932</v>
      </c>
      <c r="I522" s="77"/>
      <c r="J522" s="77"/>
      <c r="K522" s="197"/>
      <c r="L522" s="1"/>
      <c r="M522" s="3"/>
      <c r="N522" s="1"/>
      <c r="O522" s="39"/>
    </row>
    <row r="523" spans="1:15" ht="33.75">
      <c r="A523" s="179"/>
      <c r="B523" s="85" t="s">
        <v>272</v>
      </c>
      <c r="C523" s="85" t="s">
        <v>1180</v>
      </c>
      <c r="D523" s="85" t="s">
        <v>641</v>
      </c>
      <c r="E523" s="85" t="s">
        <v>642</v>
      </c>
      <c r="F523" s="77">
        <v>2.351</v>
      </c>
      <c r="G523" s="78" t="s">
        <v>2109</v>
      </c>
      <c r="H523" s="77">
        <v>2.351</v>
      </c>
      <c r="I523" s="77"/>
      <c r="J523" s="77"/>
      <c r="K523" s="197"/>
      <c r="L523" s="1"/>
      <c r="M523" s="3"/>
      <c r="N523" s="1"/>
      <c r="O523" s="39"/>
    </row>
    <row r="524" spans="1:15" ht="33.75">
      <c r="A524" s="179"/>
      <c r="B524" s="85" t="s">
        <v>272</v>
      </c>
      <c r="C524" s="85" t="s">
        <v>643</v>
      </c>
      <c r="D524" s="85" t="s">
        <v>644</v>
      </c>
      <c r="E524" s="85" t="s">
        <v>645</v>
      </c>
      <c r="F524" s="77">
        <v>0.34</v>
      </c>
      <c r="G524" s="78" t="s">
        <v>2109</v>
      </c>
      <c r="H524" s="77">
        <v>0.34</v>
      </c>
      <c r="I524" s="77"/>
      <c r="J524" s="77"/>
      <c r="K524" s="197"/>
      <c r="L524" s="1"/>
      <c r="M524" s="3"/>
      <c r="N524" s="1"/>
      <c r="O524" s="39"/>
    </row>
    <row r="525" spans="1:15" ht="33.75">
      <c r="A525" s="179"/>
      <c r="B525" s="85" t="s">
        <v>272</v>
      </c>
      <c r="C525" s="85" t="s">
        <v>1180</v>
      </c>
      <c r="D525" s="85" t="s">
        <v>646</v>
      </c>
      <c r="E525" s="85" t="s">
        <v>647</v>
      </c>
      <c r="F525" s="77">
        <v>0.979</v>
      </c>
      <c r="G525" s="78" t="s">
        <v>2109</v>
      </c>
      <c r="H525" s="77">
        <v>0.979</v>
      </c>
      <c r="I525" s="77"/>
      <c r="J525" s="77"/>
      <c r="K525" s="197"/>
      <c r="L525" s="1"/>
      <c r="M525" s="3"/>
      <c r="N525" s="1"/>
      <c r="O525" s="39"/>
    </row>
    <row r="526" spans="1:15" ht="33.75">
      <c r="A526" s="179"/>
      <c r="B526" s="85" t="s">
        <v>272</v>
      </c>
      <c r="C526" s="85" t="s">
        <v>643</v>
      </c>
      <c r="D526" s="85" t="s">
        <v>648</v>
      </c>
      <c r="E526" s="85" t="s">
        <v>649</v>
      </c>
      <c r="F526" s="77">
        <v>0.451</v>
      </c>
      <c r="G526" s="78" t="s">
        <v>2109</v>
      </c>
      <c r="H526" s="77">
        <v>0.451</v>
      </c>
      <c r="I526" s="77"/>
      <c r="J526" s="77"/>
      <c r="K526" s="197"/>
      <c r="L526" s="1"/>
      <c r="M526" s="3"/>
      <c r="N526" s="1"/>
      <c r="O526" s="39"/>
    </row>
    <row r="527" spans="1:15" ht="33.75">
      <c r="A527" s="179"/>
      <c r="B527" s="85" t="s">
        <v>272</v>
      </c>
      <c r="C527" s="85" t="s">
        <v>1180</v>
      </c>
      <c r="D527" s="85" t="s">
        <v>650</v>
      </c>
      <c r="E527" s="85" t="s">
        <v>651</v>
      </c>
      <c r="F527" s="77">
        <v>1.822</v>
      </c>
      <c r="G527" s="78" t="s">
        <v>2109</v>
      </c>
      <c r="H527" s="77">
        <v>1.822</v>
      </c>
      <c r="I527" s="77"/>
      <c r="J527" s="77"/>
      <c r="K527" s="197"/>
      <c r="L527" s="1"/>
      <c r="M527" s="3"/>
      <c r="N527" s="1"/>
      <c r="O527" s="39"/>
    </row>
    <row r="528" spans="1:15" ht="21">
      <c r="A528" s="179" t="s">
        <v>4182</v>
      </c>
      <c r="B528" s="51" t="s">
        <v>449</v>
      </c>
      <c r="C528" s="51" t="s">
        <v>2107</v>
      </c>
      <c r="D528" s="51" t="s">
        <v>450</v>
      </c>
      <c r="E528" s="51" t="s">
        <v>678</v>
      </c>
      <c r="F528" s="46">
        <f>F529+F530+F531+F532+F533+F534+F535+F536+F537+F538+F539+F540+F541+F542</f>
        <v>80.20100000000001</v>
      </c>
      <c r="G528" s="55" t="s">
        <v>943</v>
      </c>
      <c r="H528" s="46" t="s">
        <v>4636</v>
      </c>
      <c r="I528" s="46"/>
      <c r="J528" s="46"/>
      <c r="K528" s="197" t="s">
        <v>3492</v>
      </c>
      <c r="L528" s="1"/>
      <c r="M528" s="3"/>
      <c r="N528" s="1"/>
      <c r="O528" s="39"/>
    </row>
    <row r="529" spans="1:15" ht="22.5">
      <c r="A529" s="179"/>
      <c r="B529" s="85" t="s">
        <v>449</v>
      </c>
      <c r="C529" s="85" t="s">
        <v>271</v>
      </c>
      <c r="D529" s="85" t="s">
        <v>450</v>
      </c>
      <c r="E529" s="85" t="s">
        <v>652</v>
      </c>
      <c r="F529" s="77">
        <v>0.11</v>
      </c>
      <c r="G529" s="78" t="s">
        <v>2108</v>
      </c>
      <c r="H529" s="77">
        <v>0.11</v>
      </c>
      <c r="I529" s="77"/>
      <c r="J529" s="77"/>
      <c r="K529" s="197"/>
      <c r="L529" s="1"/>
      <c r="M529" s="3"/>
      <c r="N529" s="1"/>
      <c r="O529" s="39"/>
    </row>
    <row r="530" spans="1:15" ht="22.5">
      <c r="A530" s="179"/>
      <c r="B530" s="85" t="s">
        <v>449</v>
      </c>
      <c r="C530" s="85" t="s">
        <v>1180</v>
      </c>
      <c r="D530" s="85" t="s">
        <v>653</v>
      </c>
      <c r="E530" s="85" t="s">
        <v>654</v>
      </c>
      <c r="F530" s="77">
        <v>20.146</v>
      </c>
      <c r="G530" s="78" t="s">
        <v>2108</v>
      </c>
      <c r="H530" s="77">
        <v>20.146</v>
      </c>
      <c r="I530" s="77"/>
      <c r="J530" s="77"/>
      <c r="K530" s="197"/>
      <c r="L530" s="1"/>
      <c r="M530" s="3"/>
      <c r="N530" s="1"/>
      <c r="O530" s="39"/>
    </row>
    <row r="531" spans="1:15" ht="22.5">
      <c r="A531" s="179"/>
      <c r="B531" s="85" t="s">
        <v>449</v>
      </c>
      <c r="C531" s="85" t="s">
        <v>451</v>
      </c>
      <c r="D531" s="85" t="s">
        <v>655</v>
      </c>
      <c r="E531" s="85" t="s">
        <v>656</v>
      </c>
      <c r="F531" s="77">
        <v>1.765</v>
      </c>
      <c r="G531" s="78" t="s">
        <v>2108</v>
      </c>
      <c r="H531" s="77">
        <v>1.765</v>
      </c>
      <c r="I531" s="77"/>
      <c r="J531" s="77"/>
      <c r="K531" s="197"/>
      <c r="L531" s="1"/>
      <c r="M531" s="3"/>
      <c r="N531" s="1"/>
      <c r="O531" s="39"/>
    </row>
    <row r="532" spans="1:15" ht="22.5">
      <c r="A532" s="179"/>
      <c r="B532" s="85" t="s">
        <v>449</v>
      </c>
      <c r="C532" s="85" t="s">
        <v>1180</v>
      </c>
      <c r="D532" s="85" t="s">
        <v>657</v>
      </c>
      <c r="E532" s="85" t="s">
        <v>658</v>
      </c>
      <c r="F532" s="77">
        <v>4.05</v>
      </c>
      <c r="G532" s="78" t="s">
        <v>2108</v>
      </c>
      <c r="H532" s="77">
        <v>4.05</v>
      </c>
      <c r="I532" s="77"/>
      <c r="J532" s="77"/>
      <c r="K532" s="197"/>
      <c r="L532" s="1"/>
      <c r="M532" s="3"/>
      <c r="N532" s="1"/>
      <c r="O532" s="39"/>
    </row>
    <row r="533" spans="1:15" ht="22.5">
      <c r="A533" s="179"/>
      <c r="B533" s="85" t="s">
        <v>449</v>
      </c>
      <c r="C533" s="85" t="s">
        <v>452</v>
      </c>
      <c r="D533" s="85" t="s">
        <v>659</v>
      </c>
      <c r="E533" s="85" t="s">
        <v>660</v>
      </c>
      <c r="F533" s="77">
        <v>1.314</v>
      </c>
      <c r="G533" s="78" t="s">
        <v>2108</v>
      </c>
      <c r="H533" s="77">
        <v>1.314</v>
      </c>
      <c r="I533" s="77"/>
      <c r="J533" s="77"/>
      <c r="K533" s="197"/>
      <c r="L533" s="1"/>
      <c r="M533" s="3"/>
      <c r="N533" s="1"/>
      <c r="O533" s="39"/>
    </row>
    <row r="534" spans="1:15" ht="22.5">
      <c r="A534" s="179"/>
      <c r="B534" s="85" t="s">
        <v>449</v>
      </c>
      <c r="C534" s="85" t="s">
        <v>1180</v>
      </c>
      <c r="D534" s="85" t="s">
        <v>661</v>
      </c>
      <c r="E534" s="85" t="s">
        <v>662</v>
      </c>
      <c r="F534" s="77">
        <v>10.146</v>
      </c>
      <c r="G534" s="78" t="s">
        <v>943</v>
      </c>
      <c r="H534" s="77" t="s">
        <v>4637</v>
      </c>
      <c r="I534" s="77"/>
      <c r="J534" s="77"/>
      <c r="K534" s="197"/>
      <c r="L534" s="1"/>
      <c r="M534" s="3"/>
      <c r="N534" s="1"/>
      <c r="O534" s="39"/>
    </row>
    <row r="535" spans="1:15" ht="22.5">
      <c r="A535" s="179"/>
      <c r="B535" s="85" t="s">
        <v>449</v>
      </c>
      <c r="C535" s="85" t="s">
        <v>453</v>
      </c>
      <c r="D535" s="85" t="s">
        <v>663</v>
      </c>
      <c r="E535" s="85" t="s">
        <v>664</v>
      </c>
      <c r="F535" s="77">
        <v>1.859</v>
      </c>
      <c r="G535" s="78" t="s">
        <v>2109</v>
      </c>
      <c r="H535" s="77">
        <v>1.859</v>
      </c>
      <c r="I535" s="77"/>
      <c r="J535" s="77"/>
      <c r="K535" s="197"/>
      <c r="L535" s="1"/>
      <c r="M535" s="3"/>
      <c r="N535" s="1"/>
      <c r="O535" s="39"/>
    </row>
    <row r="536" spans="1:15" ht="22.5">
      <c r="A536" s="179"/>
      <c r="B536" s="85" t="s">
        <v>449</v>
      </c>
      <c r="C536" s="85" t="s">
        <v>1180</v>
      </c>
      <c r="D536" s="85" t="s">
        <v>665</v>
      </c>
      <c r="E536" s="85" t="s">
        <v>666</v>
      </c>
      <c r="F536" s="77">
        <v>2.921</v>
      </c>
      <c r="G536" s="78" t="s">
        <v>2109</v>
      </c>
      <c r="H536" s="77">
        <v>2.921</v>
      </c>
      <c r="I536" s="77"/>
      <c r="J536" s="77"/>
      <c r="K536" s="197"/>
      <c r="L536" s="1"/>
      <c r="M536" s="3"/>
      <c r="N536" s="1"/>
      <c r="O536" s="39"/>
    </row>
    <row r="537" spans="1:15" ht="22.5">
      <c r="A537" s="179"/>
      <c r="B537" s="85" t="s">
        <v>449</v>
      </c>
      <c r="C537" s="85" t="s">
        <v>454</v>
      </c>
      <c r="D537" s="85" t="s">
        <v>667</v>
      </c>
      <c r="E537" s="85" t="s">
        <v>668</v>
      </c>
      <c r="F537" s="77">
        <v>1.63</v>
      </c>
      <c r="G537" s="78" t="s">
        <v>2109</v>
      </c>
      <c r="H537" s="77">
        <v>1.63</v>
      </c>
      <c r="I537" s="77"/>
      <c r="J537" s="77"/>
      <c r="K537" s="197"/>
      <c r="L537" s="1"/>
      <c r="M537" s="3"/>
      <c r="N537" s="1"/>
      <c r="O537" s="39"/>
    </row>
    <row r="538" spans="1:15" ht="22.5">
      <c r="A538" s="179"/>
      <c r="B538" s="85" t="s">
        <v>449</v>
      </c>
      <c r="C538" s="85" t="s">
        <v>1180</v>
      </c>
      <c r="D538" s="85" t="s">
        <v>669</v>
      </c>
      <c r="E538" s="85" t="s">
        <v>670</v>
      </c>
      <c r="F538" s="77">
        <v>9.23</v>
      </c>
      <c r="G538" s="78" t="s">
        <v>2109</v>
      </c>
      <c r="H538" s="77">
        <v>9.23</v>
      </c>
      <c r="I538" s="77"/>
      <c r="J538" s="77"/>
      <c r="K538" s="197"/>
      <c r="L538" s="1"/>
      <c r="M538" s="3"/>
      <c r="N538" s="1"/>
      <c r="O538" s="39"/>
    </row>
    <row r="539" spans="1:15" ht="22.5">
      <c r="A539" s="179"/>
      <c r="B539" s="85" t="s">
        <v>449</v>
      </c>
      <c r="C539" s="85" t="s">
        <v>455</v>
      </c>
      <c r="D539" s="85" t="s">
        <v>671</v>
      </c>
      <c r="E539" s="85" t="s">
        <v>672</v>
      </c>
      <c r="F539" s="77">
        <v>0.606</v>
      </c>
      <c r="G539" s="78" t="s">
        <v>2109</v>
      </c>
      <c r="H539" s="77">
        <v>0.606</v>
      </c>
      <c r="I539" s="77"/>
      <c r="J539" s="77"/>
      <c r="K539" s="197"/>
      <c r="L539" s="1"/>
      <c r="M539" s="3"/>
      <c r="N539" s="1"/>
      <c r="O539" s="39"/>
    </row>
    <row r="540" spans="1:15" ht="22.5">
      <c r="A540" s="179"/>
      <c r="B540" s="85" t="s">
        <v>449</v>
      </c>
      <c r="C540" s="85" t="s">
        <v>1180</v>
      </c>
      <c r="D540" s="85" t="s">
        <v>673</v>
      </c>
      <c r="E540" s="85" t="s">
        <v>674</v>
      </c>
      <c r="F540" s="77">
        <v>19.466</v>
      </c>
      <c r="G540" s="78" t="s">
        <v>2109</v>
      </c>
      <c r="H540" s="77">
        <v>19.466</v>
      </c>
      <c r="I540" s="77"/>
      <c r="J540" s="77"/>
      <c r="K540" s="197"/>
      <c r="L540" s="1"/>
      <c r="M540" s="3"/>
      <c r="N540" s="1"/>
      <c r="O540" s="39"/>
    </row>
    <row r="541" spans="1:15" ht="22.5">
      <c r="A541" s="179"/>
      <c r="B541" s="85" t="s">
        <v>449</v>
      </c>
      <c r="C541" s="85" t="s">
        <v>456</v>
      </c>
      <c r="D541" s="85" t="s">
        <v>675</v>
      </c>
      <c r="E541" s="85" t="s">
        <v>676</v>
      </c>
      <c r="F541" s="77">
        <v>0.731</v>
      </c>
      <c r="G541" s="78" t="s">
        <v>2109</v>
      </c>
      <c r="H541" s="77">
        <v>0.731</v>
      </c>
      <c r="I541" s="77"/>
      <c r="J541" s="77"/>
      <c r="K541" s="197"/>
      <c r="L541" s="1"/>
      <c r="M541" s="3"/>
      <c r="N541" s="1"/>
      <c r="O541" s="39"/>
    </row>
    <row r="542" spans="1:15" ht="22.5">
      <c r="A542" s="179"/>
      <c r="B542" s="85" t="s">
        <v>449</v>
      </c>
      <c r="C542" s="85" t="s">
        <v>1180</v>
      </c>
      <c r="D542" s="85" t="s">
        <v>677</v>
      </c>
      <c r="E542" s="85" t="s">
        <v>678</v>
      </c>
      <c r="F542" s="77">
        <v>6.227</v>
      </c>
      <c r="G542" s="78" t="s">
        <v>2109</v>
      </c>
      <c r="H542" s="77">
        <v>6.277</v>
      </c>
      <c r="I542" s="77"/>
      <c r="J542" s="77"/>
      <c r="K542" s="197"/>
      <c r="L542" s="1"/>
      <c r="M542" s="3"/>
      <c r="N542" s="1"/>
      <c r="O542" s="39"/>
    </row>
    <row r="543" spans="1:15" ht="21">
      <c r="A543" s="179" t="s">
        <v>4183</v>
      </c>
      <c r="B543" s="51" t="s">
        <v>457</v>
      </c>
      <c r="C543" s="51" t="s">
        <v>2107</v>
      </c>
      <c r="D543" s="51" t="s">
        <v>679</v>
      </c>
      <c r="E543" s="51" t="s">
        <v>680</v>
      </c>
      <c r="F543" s="46">
        <v>11.856</v>
      </c>
      <c r="G543" s="107" t="s">
        <v>2109</v>
      </c>
      <c r="H543" s="56">
        <v>11.856</v>
      </c>
      <c r="I543" s="56"/>
      <c r="J543" s="56"/>
      <c r="K543" s="197" t="s">
        <v>3492</v>
      </c>
      <c r="L543" s="19"/>
      <c r="M543" s="20"/>
      <c r="N543" s="21"/>
      <c r="O543" s="39"/>
    </row>
    <row r="544" spans="1:15" ht="22.5">
      <c r="A544" s="179"/>
      <c r="B544" s="85" t="s">
        <v>457</v>
      </c>
      <c r="C544" s="85" t="s">
        <v>271</v>
      </c>
      <c r="D544" s="85" t="s">
        <v>679</v>
      </c>
      <c r="E544" s="85" t="s">
        <v>681</v>
      </c>
      <c r="F544" s="77">
        <v>1.314</v>
      </c>
      <c r="G544" s="114" t="s">
        <v>2109</v>
      </c>
      <c r="H544" s="47">
        <v>1.314</v>
      </c>
      <c r="I544" s="47"/>
      <c r="J544" s="47"/>
      <c r="K544" s="197"/>
      <c r="L544" s="19"/>
      <c r="M544" s="20"/>
      <c r="N544" s="21"/>
      <c r="O544" s="39"/>
    </row>
    <row r="545" spans="1:15" ht="22.5">
      <c r="A545" s="179"/>
      <c r="B545" s="85" t="s">
        <v>457</v>
      </c>
      <c r="C545" s="85" t="s">
        <v>1180</v>
      </c>
      <c r="D545" s="85" t="s">
        <v>682</v>
      </c>
      <c r="E545" s="85" t="s">
        <v>680</v>
      </c>
      <c r="F545" s="77">
        <v>10.542</v>
      </c>
      <c r="G545" s="114" t="s">
        <v>2109</v>
      </c>
      <c r="H545" s="47">
        <v>10.542</v>
      </c>
      <c r="I545" s="47"/>
      <c r="J545" s="47"/>
      <c r="K545" s="197"/>
      <c r="L545" s="19"/>
      <c r="M545" s="20"/>
      <c r="N545" s="21"/>
      <c r="O545" s="39"/>
    </row>
    <row r="546" spans="1:15" ht="31.5">
      <c r="A546" s="179" t="s">
        <v>4184</v>
      </c>
      <c r="B546" s="51" t="s">
        <v>683</v>
      </c>
      <c r="C546" s="51" t="s">
        <v>2107</v>
      </c>
      <c r="D546" s="51" t="s">
        <v>684</v>
      </c>
      <c r="E546" s="51" t="s">
        <v>685</v>
      </c>
      <c r="F546" s="46">
        <f>F547+F548</f>
        <v>3.6100000000000003</v>
      </c>
      <c r="G546" s="107" t="s">
        <v>2108</v>
      </c>
      <c r="H546" s="56">
        <f>F546</f>
        <v>3.6100000000000003</v>
      </c>
      <c r="I546" s="56"/>
      <c r="J546" s="56"/>
      <c r="K546" s="197" t="s">
        <v>3492</v>
      </c>
      <c r="L546" s="19"/>
      <c r="M546" s="20"/>
      <c r="N546" s="21"/>
      <c r="O546" s="39"/>
    </row>
    <row r="547" spans="1:15" ht="33.75">
      <c r="A547" s="179"/>
      <c r="B547" s="85" t="s">
        <v>683</v>
      </c>
      <c r="C547" s="85" t="s">
        <v>1180</v>
      </c>
      <c r="D547" s="85" t="s">
        <v>684</v>
      </c>
      <c r="E547" s="85" t="s">
        <v>686</v>
      </c>
      <c r="F547" s="77">
        <v>1.635</v>
      </c>
      <c r="G547" s="114" t="s">
        <v>2108</v>
      </c>
      <c r="H547" s="47">
        <v>1.635</v>
      </c>
      <c r="I547" s="47"/>
      <c r="J547" s="47"/>
      <c r="K547" s="197"/>
      <c r="L547" s="19"/>
      <c r="M547" s="20"/>
      <c r="N547" s="21"/>
      <c r="O547" s="39"/>
    </row>
    <row r="548" spans="1:15" ht="22.5">
      <c r="A548" s="179"/>
      <c r="B548" s="85" t="s">
        <v>683</v>
      </c>
      <c r="C548" s="85" t="s">
        <v>1180</v>
      </c>
      <c r="D548" s="85" t="s">
        <v>687</v>
      </c>
      <c r="E548" s="85" t="s">
        <v>685</v>
      </c>
      <c r="F548" s="77">
        <v>1.975</v>
      </c>
      <c r="G548" s="114" t="s">
        <v>2108</v>
      </c>
      <c r="H548" s="47">
        <v>1.975</v>
      </c>
      <c r="I548" s="47"/>
      <c r="J548" s="47"/>
      <c r="K548" s="197"/>
      <c r="L548" s="19"/>
      <c r="M548" s="20"/>
      <c r="N548" s="21"/>
      <c r="O548" s="39"/>
    </row>
    <row r="549" spans="1:15" ht="31.5">
      <c r="A549" s="179" t="s">
        <v>4185</v>
      </c>
      <c r="B549" s="51" t="s">
        <v>458</v>
      </c>
      <c r="C549" s="51" t="s">
        <v>2107</v>
      </c>
      <c r="D549" s="51" t="s">
        <v>688</v>
      </c>
      <c r="E549" s="51" t="s">
        <v>691</v>
      </c>
      <c r="F549" s="46">
        <f>F550+F551</f>
        <v>11.969999999999999</v>
      </c>
      <c r="G549" s="107" t="s">
        <v>2109</v>
      </c>
      <c r="H549" s="56">
        <f>F549</f>
        <v>11.969999999999999</v>
      </c>
      <c r="I549" s="47"/>
      <c r="J549" s="47"/>
      <c r="K549" s="197" t="s">
        <v>3492</v>
      </c>
      <c r="L549" s="19"/>
      <c r="M549" s="20"/>
      <c r="N549" s="21"/>
      <c r="O549" s="39"/>
    </row>
    <row r="550" spans="1:15" ht="33.75">
      <c r="A550" s="179"/>
      <c r="B550" s="85" t="s">
        <v>458</v>
      </c>
      <c r="C550" s="85" t="s">
        <v>459</v>
      </c>
      <c r="D550" s="85" t="s">
        <v>688</v>
      </c>
      <c r="E550" s="85" t="s">
        <v>689</v>
      </c>
      <c r="F550" s="77">
        <v>0.219</v>
      </c>
      <c r="G550" s="114" t="s">
        <v>2109</v>
      </c>
      <c r="H550" s="47">
        <v>0.219</v>
      </c>
      <c r="I550" s="47"/>
      <c r="J550" s="47"/>
      <c r="K550" s="197"/>
      <c r="L550" s="19"/>
      <c r="M550" s="20"/>
      <c r="N550" s="21"/>
      <c r="O550" s="39"/>
    </row>
    <row r="551" spans="1:15" ht="22.5">
      <c r="A551" s="179"/>
      <c r="B551" s="85" t="s">
        <v>458</v>
      </c>
      <c r="C551" s="85" t="s">
        <v>1180</v>
      </c>
      <c r="D551" s="85" t="s">
        <v>690</v>
      </c>
      <c r="E551" s="85" t="s">
        <v>691</v>
      </c>
      <c r="F551" s="77">
        <v>11.751</v>
      </c>
      <c r="G551" s="114" t="s">
        <v>2109</v>
      </c>
      <c r="H551" s="47">
        <v>11.751</v>
      </c>
      <c r="I551" s="47"/>
      <c r="J551" s="47"/>
      <c r="K551" s="197"/>
      <c r="L551" s="19"/>
      <c r="M551" s="20"/>
      <c r="N551" s="21"/>
      <c r="O551" s="39"/>
    </row>
    <row r="552" spans="1:15" ht="31.5">
      <c r="A552" s="80" t="s">
        <v>4186</v>
      </c>
      <c r="B552" s="51" t="s">
        <v>692</v>
      </c>
      <c r="C552" s="51" t="s">
        <v>1180</v>
      </c>
      <c r="D552" s="51" t="s">
        <v>693</v>
      </c>
      <c r="E552" s="51" t="s">
        <v>694</v>
      </c>
      <c r="F552" s="46">
        <v>2.445</v>
      </c>
      <c r="G552" s="107" t="s">
        <v>2108</v>
      </c>
      <c r="H552" s="56">
        <f>F552</f>
        <v>2.445</v>
      </c>
      <c r="I552" s="47"/>
      <c r="J552" s="47"/>
      <c r="K552" s="75" t="s">
        <v>3492</v>
      </c>
      <c r="L552" s="19"/>
      <c r="M552" s="20"/>
      <c r="N552" s="21"/>
      <c r="O552" s="39"/>
    </row>
    <row r="553" spans="1:15" ht="31.5">
      <c r="A553" s="179" t="s">
        <v>4187</v>
      </c>
      <c r="B553" s="53" t="s">
        <v>460</v>
      </c>
      <c r="C553" s="53" t="s">
        <v>2107</v>
      </c>
      <c r="D553" s="53" t="s">
        <v>695</v>
      </c>
      <c r="E553" s="53" t="s">
        <v>696</v>
      </c>
      <c r="F553" s="56">
        <f>F554+F555</f>
        <v>0.9540000000000001</v>
      </c>
      <c r="G553" s="107" t="s">
        <v>943</v>
      </c>
      <c r="H553" s="56" t="s">
        <v>4638</v>
      </c>
      <c r="I553" s="56"/>
      <c r="J553" s="56"/>
      <c r="K553" s="197" t="s">
        <v>3492</v>
      </c>
      <c r="L553" s="19"/>
      <c r="M553" s="18"/>
      <c r="N553" s="19"/>
      <c r="O553" s="39"/>
    </row>
    <row r="554" spans="1:15" ht="33.75">
      <c r="A554" s="179"/>
      <c r="B554" s="54" t="s">
        <v>460</v>
      </c>
      <c r="C554" s="54" t="s">
        <v>1180</v>
      </c>
      <c r="D554" s="54" t="s">
        <v>695</v>
      </c>
      <c r="E554" s="54" t="s">
        <v>697</v>
      </c>
      <c r="F554" s="47">
        <v>0.81</v>
      </c>
      <c r="G554" s="114" t="s">
        <v>2108</v>
      </c>
      <c r="H554" s="47">
        <v>0.81</v>
      </c>
      <c r="I554" s="47"/>
      <c r="J554" s="47"/>
      <c r="K554" s="197"/>
      <c r="L554" s="19"/>
      <c r="M554" s="18"/>
      <c r="N554" s="19"/>
      <c r="O554" s="39"/>
    </row>
    <row r="555" spans="1:15" ht="22.5">
      <c r="A555" s="179"/>
      <c r="B555" s="54" t="s">
        <v>460</v>
      </c>
      <c r="C555" s="54" t="s">
        <v>1180</v>
      </c>
      <c r="D555" s="54" t="s">
        <v>698</v>
      </c>
      <c r="E555" s="54" t="s">
        <v>696</v>
      </c>
      <c r="F555" s="47">
        <v>0.144</v>
      </c>
      <c r="G555" s="114" t="s">
        <v>2109</v>
      </c>
      <c r="H555" s="47">
        <v>0.144</v>
      </c>
      <c r="I555" s="47"/>
      <c r="J555" s="47"/>
      <c r="K555" s="197"/>
      <c r="L555" s="19"/>
      <c r="M555" s="18"/>
      <c r="N555" s="19"/>
      <c r="O555" s="39"/>
    </row>
    <row r="556" spans="1:15" ht="31.5">
      <c r="A556" s="80" t="s">
        <v>4188</v>
      </c>
      <c r="B556" s="51" t="s">
        <v>461</v>
      </c>
      <c r="C556" s="51" t="s">
        <v>1180</v>
      </c>
      <c r="D556" s="51" t="s">
        <v>699</v>
      </c>
      <c r="E556" s="51" t="s">
        <v>700</v>
      </c>
      <c r="F556" s="46">
        <v>3.821</v>
      </c>
      <c r="G556" s="107" t="s">
        <v>2109</v>
      </c>
      <c r="H556" s="56">
        <f>F556</f>
        <v>3.821</v>
      </c>
      <c r="I556" s="47"/>
      <c r="J556" s="47"/>
      <c r="K556" s="48" t="s">
        <v>3492</v>
      </c>
      <c r="L556" s="19"/>
      <c r="M556" s="20"/>
      <c r="N556" s="21"/>
      <c r="O556" s="39"/>
    </row>
    <row r="557" spans="1:15" ht="42">
      <c r="A557" s="80" t="s">
        <v>4189</v>
      </c>
      <c r="B557" s="51" t="s">
        <v>701</v>
      </c>
      <c r="C557" s="51" t="s">
        <v>1180</v>
      </c>
      <c r="D557" s="51" t="s">
        <v>702</v>
      </c>
      <c r="E557" s="51" t="s">
        <v>703</v>
      </c>
      <c r="F557" s="46">
        <v>1.408</v>
      </c>
      <c r="G557" s="107" t="s">
        <v>2108</v>
      </c>
      <c r="H557" s="56">
        <f>F557</f>
        <v>1.408</v>
      </c>
      <c r="I557" s="47"/>
      <c r="J557" s="47"/>
      <c r="K557" s="48" t="s">
        <v>3492</v>
      </c>
      <c r="L557" s="19"/>
      <c r="M557" s="20"/>
      <c r="N557" s="21"/>
      <c r="O557" s="39"/>
    </row>
    <row r="558" spans="1:15" ht="31.5">
      <c r="A558" s="80" t="s">
        <v>4190</v>
      </c>
      <c r="B558" s="51" t="s">
        <v>463</v>
      </c>
      <c r="C558" s="51" t="s">
        <v>1180</v>
      </c>
      <c r="D558" s="51" t="s">
        <v>704</v>
      </c>
      <c r="E558" s="51" t="s">
        <v>705</v>
      </c>
      <c r="F558" s="46">
        <v>9.639</v>
      </c>
      <c r="G558" s="107" t="s">
        <v>2108</v>
      </c>
      <c r="H558" s="56">
        <f>F558</f>
        <v>9.639</v>
      </c>
      <c r="I558" s="47"/>
      <c r="J558" s="47"/>
      <c r="K558" s="48" t="s">
        <v>3492</v>
      </c>
      <c r="L558" s="19"/>
      <c r="M558" s="20"/>
      <c r="N558" s="21"/>
      <c r="O558" s="39"/>
    </row>
    <row r="559" spans="1:15" ht="52.5">
      <c r="A559" s="80" t="s">
        <v>4191</v>
      </c>
      <c r="B559" s="51" t="s">
        <v>465</v>
      </c>
      <c r="C559" s="51" t="s">
        <v>1180</v>
      </c>
      <c r="D559" s="51" t="s">
        <v>706</v>
      </c>
      <c r="E559" s="51" t="s">
        <v>707</v>
      </c>
      <c r="F559" s="46">
        <v>2.022</v>
      </c>
      <c r="G559" s="107" t="s">
        <v>2109</v>
      </c>
      <c r="H559" s="56">
        <f>F559</f>
        <v>2.022</v>
      </c>
      <c r="I559" s="47"/>
      <c r="J559" s="47"/>
      <c r="K559" s="48" t="s">
        <v>3492</v>
      </c>
      <c r="L559" s="19"/>
      <c r="M559" s="20"/>
      <c r="N559" s="21"/>
      <c r="O559" s="39"/>
    </row>
    <row r="560" spans="1:15" ht="31.5">
      <c r="A560" s="196" t="s">
        <v>4192</v>
      </c>
      <c r="B560" s="51" t="s">
        <v>466</v>
      </c>
      <c r="C560" s="51" t="s">
        <v>2107</v>
      </c>
      <c r="D560" s="51" t="s">
        <v>708</v>
      </c>
      <c r="E560" s="51" t="s">
        <v>727</v>
      </c>
      <c r="F560" s="46">
        <f>F561+F562+F563+F564+F565+F566+F567+F568+F569+F570</f>
        <v>47.477</v>
      </c>
      <c r="G560" s="107" t="s">
        <v>2108</v>
      </c>
      <c r="H560" s="56">
        <f>H561+H562+H563+H564+H565+H566+H567+H568+H569+H570</f>
        <v>47.477</v>
      </c>
      <c r="I560" s="47"/>
      <c r="J560" s="47"/>
      <c r="K560" s="197" t="s">
        <v>3492</v>
      </c>
      <c r="L560" s="19"/>
      <c r="M560" s="20"/>
      <c r="N560" s="21"/>
      <c r="O560" s="39"/>
    </row>
    <row r="561" spans="1:15" ht="33.75">
      <c r="A561" s="196"/>
      <c r="B561" s="85" t="s">
        <v>466</v>
      </c>
      <c r="C561" s="85" t="s">
        <v>451</v>
      </c>
      <c r="D561" s="85" t="s">
        <v>708</v>
      </c>
      <c r="E561" s="85" t="s">
        <v>709</v>
      </c>
      <c r="F561" s="77">
        <v>0.648</v>
      </c>
      <c r="G561" s="114" t="s">
        <v>2108</v>
      </c>
      <c r="H561" s="47">
        <v>0.648</v>
      </c>
      <c r="I561" s="47"/>
      <c r="J561" s="47"/>
      <c r="K561" s="197"/>
      <c r="L561" s="19"/>
      <c r="M561" s="20"/>
      <c r="N561" s="21"/>
      <c r="O561" s="39"/>
    </row>
    <row r="562" spans="1:15" ht="33.75">
      <c r="A562" s="196"/>
      <c r="B562" s="85" t="s">
        <v>466</v>
      </c>
      <c r="C562" s="85" t="s">
        <v>1180</v>
      </c>
      <c r="D562" s="85" t="s">
        <v>710</v>
      </c>
      <c r="E562" s="85" t="s">
        <v>711</v>
      </c>
      <c r="F562" s="77">
        <v>14.881</v>
      </c>
      <c r="G562" s="114" t="s">
        <v>2108</v>
      </c>
      <c r="H562" s="47">
        <v>14.881</v>
      </c>
      <c r="I562" s="47"/>
      <c r="J562" s="47"/>
      <c r="K562" s="197"/>
      <c r="L562" s="19"/>
      <c r="M562" s="20"/>
      <c r="N562" s="21"/>
      <c r="O562" s="39"/>
    </row>
    <row r="563" spans="1:15" ht="33.75">
      <c r="A563" s="196"/>
      <c r="B563" s="85" t="s">
        <v>466</v>
      </c>
      <c r="C563" s="85" t="s">
        <v>467</v>
      </c>
      <c r="D563" s="85" t="s">
        <v>712</v>
      </c>
      <c r="E563" s="85" t="s">
        <v>713</v>
      </c>
      <c r="F563" s="77">
        <v>1.384</v>
      </c>
      <c r="G563" s="114" t="s">
        <v>2108</v>
      </c>
      <c r="H563" s="47">
        <v>1.384</v>
      </c>
      <c r="I563" s="47"/>
      <c r="J563" s="47"/>
      <c r="K563" s="197"/>
      <c r="L563" s="19"/>
      <c r="M563" s="20"/>
      <c r="N563" s="21"/>
      <c r="O563" s="39"/>
    </row>
    <row r="564" spans="1:15" ht="33.75">
      <c r="A564" s="196"/>
      <c r="B564" s="85" t="s">
        <v>466</v>
      </c>
      <c r="C564" s="85" t="s">
        <v>1180</v>
      </c>
      <c r="D564" s="85" t="s">
        <v>714</v>
      </c>
      <c r="E564" s="85" t="s">
        <v>715</v>
      </c>
      <c r="F564" s="77">
        <v>9.819</v>
      </c>
      <c r="G564" s="114" t="s">
        <v>2108</v>
      </c>
      <c r="H564" s="47">
        <v>9.819</v>
      </c>
      <c r="I564" s="47"/>
      <c r="J564" s="47"/>
      <c r="K564" s="197"/>
      <c r="L564" s="19"/>
      <c r="M564" s="20"/>
      <c r="N564" s="21"/>
      <c r="O564" s="39"/>
    </row>
    <row r="565" spans="1:15" ht="33.75">
      <c r="A565" s="196"/>
      <c r="B565" s="85" t="s">
        <v>466</v>
      </c>
      <c r="C565" s="85" t="s">
        <v>468</v>
      </c>
      <c r="D565" s="85" t="s">
        <v>716</v>
      </c>
      <c r="E565" s="85" t="s">
        <v>717</v>
      </c>
      <c r="F565" s="77">
        <v>1.778</v>
      </c>
      <c r="G565" s="114" t="s">
        <v>2108</v>
      </c>
      <c r="H565" s="47">
        <v>1.778</v>
      </c>
      <c r="I565" s="47"/>
      <c r="J565" s="47"/>
      <c r="K565" s="197"/>
      <c r="L565" s="19"/>
      <c r="M565" s="20"/>
      <c r="N565" s="21"/>
      <c r="O565" s="39"/>
    </row>
    <row r="566" spans="1:15" ht="33.75">
      <c r="A566" s="196"/>
      <c r="B566" s="85" t="s">
        <v>466</v>
      </c>
      <c r="C566" s="85" t="s">
        <v>1180</v>
      </c>
      <c r="D566" s="85" t="s">
        <v>718</v>
      </c>
      <c r="E566" s="85" t="s">
        <v>719</v>
      </c>
      <c r="F566" s="77">
        <v>3.084</v>
      </c>
      <c r="G566" s="114" t="s">
        <v>2108</v>
      </c>
      <c r="H566" s="47">
        <v>3.084</v>
      </c>
      <c r="I566" s="47"/>
      <c r="J566" s="47"/>
      <c r="K566" s="197"/>
      <c r="L566" s="19"/>
      <c r="M566" s="20"/>
      <c r="N566" s="21"/>
      <c r="O566" s="39"/>
    </row>
    <row r="567" spans="1:15" ht="33.75">
      <c r="A567" s="196"/>
      <c r="B567" s="85" t="s">
        <v>466</v>
      </c>
      <c r="C567" s="85" t="s">
        <v>263</v>
      </c>
      <c r="D567" s="85" t="s">
        <v>720</v>
      </c>
      <c r="E567" s="85" t="s">
        <v>721</v>
      </c>
      <c r="F567" s="77">
        <v>2.017</v>
      </c>
      <c r="G567" s="114" t="s">
        <v>2108</v>
      </c>
      <c r="H567" s="47">
        <v>2.017</v>
      </c>
      <c r="I567" s="47"/>
      <c r="J567" s="47"/>
      <c r="K567" s="197"/>
      <c r="L567" s="19"/>
      <c r="M567" s="20"/>
      <c r="N567" s="21"/>
      <c r="O567" s="39"/>
    </row>
    <row r="568" spans="1:15" ht="33.75">
      <c r="A568" s="196"/>
      <c r="B568" s="85" t="s">
        <v>466</v>
      </c>
      <c r="C568" s="85" t="s">
        <v>1180</v>
      </c>
      <c r="D568" s="85" t="s">
        <v>722</v>
      </c>
      <c r="E568" s="85" t="s">
        <v>723</v>
      </c>
      <c r="F568" s="77">
        <v>8.126</v>
      </c>
      <c r="G568" s="114" t="s">
        <v>2108</v>
      </c>
      <c r="H568" s="47">
        <v>8.126</v>
      </c>
      <c r="I568" s="47"/>
      <c r="J568" s="47"/>
      <c r="K568" s="197"/>
      <c r="L568" s="19"/>
      <c r="M568" s="20"/>
      <c r="N568" s="21"/>
      <c r="O568" s="39"/>
    </row>
    <row r="569" spans="1:15" ht="33.75">
      <c r="A569" s="196"/>
      <c r="B569" s="85" t="s">
        <v>466</v>
      </c>
      <c r="C569" s="85" t="s">
        <v>459</v>
      </c>
      <c r="D569" s="85" t="s">
        <v>724</v>
      </c>
      <c r="E569" s="85" t="s">
        <v>725</v>
      </c>
      <c r="F569" s="77">
        <v>0.116</v>
      </c>
      <c r="G569" s="114" t="s">
        <v>2108</v>
      </c>
      <c r="H569" s="77">
        <v>0.116</v>
      </c>
      <c r="I569" s="77"/>
      <c r="J569" s="77"/>
      <c r="K569" s="197"/>
      <c r="L569" s="2"/>
      <c r="M569" s="20"/>
      <c r="N569" s="21"/>
      <c r="O569" s="39"/>
    </row>
    <row r="570" spans="1:15" ht="33.75">
      <c r="A570" s="196"/>
      <c r="B570" s="85" t="s">
        <v>466</v>
      </c>
      <c r="C570" s="85" t="s">
        <v>1180</v>
      </c>
      <c r="D570" s="85" t="s">
        <v>726</v>
      </c>
      <c r="E570" s="85" t="s">
        <v>727</v>
      </c>
      <c r="F570" s="77">
        <v>5.624</v>
      </c>
      <c r="G570" s="114" t="s">
        <v>2108</v>
      </c>
      <c r="H570" s="47">
        <v>5.624</v>
      </c>
      <c r="I570" s="47"/>
      <c r="J570" s="47"/>
      <c r="K570" s="197"/>
      <c r="L570" s="19"/>
      <c r="M570" s="20"/>
      <c r="N570" s="21"/>
      <c r="O570" s="39"/>
    </row>
    <row r="571" spans="1:15" ht="31.5">
      <c r="A571" s="196" t="s">
        <v>4193</v>
      </c>
      <c r="B571" s="51" t="s">
        <v>728</v>
      </c>
      <c r="C571" s="51" t="s">
        <v>2107</v>
      </c>
      <c r="D571" s="51" t="s">
        <v>729</v>
      </c>
      <c r="E571" s="51" t="s">
        <v>735</v>
      </c>
      <c r="F571" s="46">
        <f>F572+F573+F574</f>
        <v>8.534</v>
      </c>
      <c r="G571" s="107" t="s">
        <v>2109</v>
      </c>
      <c r="H571" s="56">
        <f>H572+H573+H574</f>
        <v>8.534</v>
      </c>
      <c r="I571" s="47"/>
      <c r="J571" s="47"/>
      <c r="K571" s="197" t="s">
        <v>3492</v>
      </c>
      <c r="L571" s="19"/>
      <c r="M571" s="20"/>
      <c r="N571" s="21"/>
      <c r="O571" s="39"/>
    </row>
    <row r="572" spans="1:15" ht="33.75">
      <c r="A572" s="196"/>
      <c r="B572" s="85" t="s">
        <v>728</v>
      </c>
      <c r="C572" s="85" t="s">
        <v>1180</v>
      </c>
      <c r="D572" s="85" t="s">
        <v>729</v>
      </c>
      <c r="E572" s="85" t="s">
        <v>730</v>
      </c>
      <c r="F572" s="77">
        <v>4.604</v>
      </c>
      <c r="G572" s="114" t="s">
        <v>2109</v>
      </c>
      <c r="H572" s="47">
        <v>4.604</v>
      </c>
      <c r="I572" s="47"/>
      <c r="J572" s="47"/>
      <c r="K572" s="197"/>
      <c r="L572" s="19"/>
      <c r="M572" s="20"/>
      <c r="N572" s="21"/>
      <c r="O572" s="39"/>
    </row>
    <row r="573" spans="1:15" ht="22.5">
      <c r="A573" s="196"/>
      <c r="B573" s="85" t="s">
        <v>728</v>
      </c>
      <c r="C573" s="85" t="s">
        <v>731</v>
      </c>
      <c r="D573" s="85" t="s">
        <v>732</v>
      </c>
      <c r="E573" s="85" t="s">
        <v>733</v>
      </c>
      <c r="F573" s="77">
        <v>0.748</v>
      </c>
      <c r="G573" s="114" t="s">
        <v>2109</v>
      </c>
      <c r="H573" s="47">
        <v>0.748</v>
      </c>
      <c r="I573" s="47"/>
      <c r="J573" s="47"/>
      <c r="K573" s="197"/>
      <c r="L573" s="19"/>
      <c r="M573" s="20"/>
      <c r="N573" s="21"/>
      <c r="O573" s="39"/>
    </row>
    <row r="574" spans="1:15" ht="22.5">
      <c r="A574" s="196"/>
      <c r="B574" s="85" t="s">
        <v>728</v>
      </c>
      <c r="C574" s="85" t="s">
        <v>1180</v>
      </c>
      <c r="D574" s="85" t="s">
        <v>734</v>
      </c>
      <c r="E574" s="95"/>
      <c r="F574" s="77">
        <v>3.182</v>
      </c>
      <c r="G574" s="114" t="s">
        <v>2109</v>
      </c>
      <c r="H574" s="47">
        <v>3.182</v>
      </c>
      <c r="I574" s="47"/>
      <c r="J574" s="47"/>
      <c r="K574" s="197"/>
      <c r="L574" s="19"/>
      <c r="M574" s="20"/>
      <c r="N574" s="21"/>
      <c r="O574" s="39"/>
    </row>
    <row r="575" spans="1:15" ht="31.5">
      <c r="A575" s="80" t="s">
        <v>4194</v>
      </c>
      <c r="B575" s="51" t="s">
        <v>736</v>
      </c>
      <c r="C575" s="51" t="s">
        <v>1180</v>
      </c>
      <c r="D575" s="51" t="s">
        <v>737</v>
      </c>
      <c r="E575" s="51" t="s">
        <v>738</v>
      </c>
      <c r="F575" s="46">
        <v>1.126</v>
      </c>
      <c r="G575" s="107" t="s">
        <v>2109</v>
      </c>
      <c r="H575" s="56">
        <f>F575</f>
        <v>1.126</v>
      </c>
      <c r="I575" s="47"/>
      <c r="J575" s="47"/>
      <c r="K575" s="48" t="s">
        <v>3492</v>
      </c>
      <c r="L575" s="19"/>
      <c r="M575" s="20"/>
      <c r="N575" s="21"/>
      <c r="O575" s="39"/>
    </row>
    <row r="576" spans="1:15" ht="21">
      <c r="A576" s="196" t="s">
        <v>4195</v>
      </c>
      <c r="B576" s="51" t="s">
        <v>469</v>
      </c>
      <c r="C576" s="51" t="s">
        <v>2107</v>
      </c>
      <c r="D576" s="51" t="s">
        <v>470</v>
      </c>
      <c r="E576" s="51" t="s">
        <v>739</v>
      </c>
      <c r="F576" s="46">
        <f>F577+F578+F579+F580+F581+F582+F583+F584</f>
        <v>22.196</v>
      </c>
      <c r="G576" s="107" t="s">
        <v>2108</v>
      </c>
      <c r="H576" s="56">
        <f>F576</f>
        <v>22.196</v>
      </c>
      <c r="I576" s="47"/>
      <c r="J576" s="47"/>
      <c r="K576" s="197" t="s">
        <v>3492</v>
      </c>
      <c r="L576" s="19"/>
      <c r="M576" s="20"/>
      <c r="N576" s="21"/>
      <c r="O576" s="39"/>
    </row>
    <row r="577" spans="1:15" ht="22.5">
      <c r="A577" s="196"/>
      <c r="B577" s="85" t="s">
        <v>469</v>
      </c>
      <c r="C577" s="85" t="s">
        <v>452</v>
      </c>
      <c r="D577" s="85" t="s">
        <v>470</v>
      </c>
      <c r="E577" s="85" t="s">
        <v>740</v>
      </c>
      <c r="F577" s="77">
        <v>0.14</v>
      </c>
      <c r="G577" s="114" t="s">
        <v>2108</v>
      </c>
      <c r="H577" s="47">
        <v>0.14</v>
      </c>
      <c r="I577" s="47"/>
      <c r="J577" s="47"/>
      <c r="K577" s="197"/>
      <c r="L577" s="19"/>
      <c r="M577" s="20"/>
      <c r="N577" s="21"/>
      <c r="O577" s="39"/>
    </row>
    <row r="578" spans="1:15" ht="22.5">
      <c r="A578" s="196"/>
      <c r="B578" s="85" t="s">
        <v>469</v>
      </c>
      <c r="C578" s="85" t="s">
        <v>1180</v>
      </c>
      <c r="D578" s="85" t="s">
        <v>741</v>
      </c>
      <c r="E578" s="85" t="s">
        <v>742</v>
      </c>
      <c r="F578" s="77">
        <v>10.208</v>
      </c>
      <c r="G578" s="114" t="s">
        <v>2108</v>
      </c>
      <c r="H578" s="47">
        <v>10.208</v>
      </c>
      <c r="I578" s="47"/>
      <c r="J578" s="47"/>
      <c r="K578" s="197"/>
      <c r="L578" s="19"/>
      <c r="M578" s="20"/>
      <c r="N578" s="21"/>
      <c r="O578" s="39"/>
    </row>
    <row r="579" spans="1:15" ht="22.5">
      <c r="A579" s="196"/>
      <c r="B579" s="85" t="s">
        <v>469</v>
      </c>
      <c r="C579" s="85" t="s">
        <v>471</v>
      </c>
      <c r="D579" s="85" t="s">
        <v>743</v>
      </c>
      <c r="E579" s="85" t="s">
        <v>744</v>
      </c>
      <c r="F579" s="77">
        <v>2.97</v>
      </c>
      <c r="G579" s="114" t="s">
        <v>2108</v>
      </c>
      <c r="H579" s="47">
        <v>2.97</v>
      </c>
      <c r="I579" s="47"/>
      <c r="J579" s="47"/>
      <c r="K579" s="197"/>
      <c r="L579" s="19"/>
      <c r="M579" s="20"/>
      <c r="N579" s="21"/>
      <c r="O579" s="39"/>
    </row>
    <row r="580" spans="1:15" ht="22.5">
      <c r="A580" s="196"/>
      <c r="B580" s="85" t="s">
        <v>469</v>
      </c>
      <c r="C580" s="85" t="s">
        <v>1180</v>
      </c>
      <c r="D580" s="85" t="s">
        <v>745</v>
      </c>
      <c r="E580" s="85" t="s">
        <v>746</v>
      </c>
      <c r="F580" s="77">
        <v>2.546</v>
      </c>
      <c r="G580" s="114" t="s">
        <v>2108</v>
      </c>
      <c r="H580" s="47">
        <v>2.546</v>
      </c>
      <c r="I580" s="47"/>
      <c r="J580" s="47"/>
      <c r="K580" s="197"/>
      <c r="L580" s="19"/>
      <c r="M580" s="20"/>
      <c r="N580" s="21"/>
      <c r="O580" s="39"/>
    </row>
    <row r="581" spans="1:15" ht="22.5">
      <c r="A581" s="196"/>
      <c r="B581" s="85" t="s">
        <v>469</v>
      </c>
      <c r="C581" s="85" t="s">
        <v>472</v>
      </c>
      <c r="D581" s="85" t="s">
        <v>747</v>
      </c>
      <c r="E581" s="85" t="s">
        <v>748</v>
      </c>
      <c r="F581" s="77">
        <v>0.695</v>
      </c>
      <c r="G581" s="114" t="s">
        <v>2108</v>
      </c>
      <c r="H581" s="47">
        <v>0.695</v>
      </c>
      <c r="I581" s="47"/>
      <c r="J581" s="47"/>
      <c r="K581" s="197"/>
      <c r="L581" s="19"/>
      <c r="M581" s="20"/>
      <c r="N581" s="21"/>
      <c r="O581" s="39"/>
    </row>
    <row r="582" spans="1:15" ht="22.5">
      <c r="A582" s="196"/>
      <c r="B582" s="85" t="s">
        <v>469</v>
      </c>
      <c r="C582" s="85" t="s">
        <v>1180</v>
      </c>
      <c r="D582" s="85" t="s">
        <v>749</v>
      </c>
      <c r="E582" s="85" t="s">
        <v>750</v>
      </c>
      <c r="F582" s="77">
        <v>3.559</v>
      </c>
      <c r="G582" s="114" t="s">
        <v>2108</v>
      </c>
      <c r="H582" s="47">
        <v>3.559</v>
      </c>
      <c r="I582" s="47"/>
      <c r="J582" s="47"/>
      <c r="K582" s="197"/>
      <c r="L582" s="19"/>
      <c r="M582" s="20"/>
      <c r="N582" s="21"/>
      <c r="O582" s="39"/>
    </row>
    <row r="583" spans="1:15" ht="22.5">
      <c r="A583" s="196"/>
      <c r="B583" s="54" t="s">
        <v>469</v>
      </c>
      <c r="C583" s="54" t="s">
        <v>471</v>
      </c>
      <c r="D583" s="54" t="s">
        <v>751</v>
      </c>
      <c r="E583" s="54" t="s">
        <v>752</v>
      </c>
      <c r="F583" s="47">
        <v>0.54</v>
      </c>
      <c r="G583" s="114" t="s">
        <v>2108</v>
      </c>
      <c r="H583" s="47">
        <v>0.54</v>
      </c>
      <c r="I583" s="47"/>
      <c r="J583" s="47"/>
      <c r="K583" s="197"/>
      <c r="L583" s="19"/>
      <c r="M583" s="18"/>
      <c r="N583" s="19"/>
      <c r="O583" s="39"/>
    </row>
    <row r="584" spans="1:15" ht="22.5">
      <c r="A584" s="196"/>
      <c r="B584" s="54" t="s">
        <v>469</v>
      </c>
      <c r="C584" s="54" t="s">
        <v>1180</v>
      </c>
      <c r="D584" s="54" t="s">
        <v>753</v>
      </c>
      <c r="E584" s="54" t="s">
        <v>739</v>
      </c>
      <c r="F584" s="47">
        <v>1.538</v>
      </c>
      <c r="G584" s="114" t="s">
        <v>2108</v>
      </c>
      <c r="H584" s="47">
        <v>1.538</v>
      </c>
      <c r="I584" s="47"/>
      <c r="J584" s="47"/>
      <c r="K584" s="197"/>
      <c r="L584" s="19"/>
      <c r="M584" s="18"/>
      <c r="N584" s="19"/>
      <c r="O584" s="39"/>
    </row>
    <row r="585" spans="1:15" ht="31.5">
      <c r="A585" s="179" t="s">
        <v>4196</v>
      </c>
      <c r="B585" s="51" t="s">
        <v>473</v>
      </c>
      <c r="C585" s="51" t="s">
        <v>2107</v>
      </c>
      <c r="D585" s="51" t="s">
        <v>754</v>
      </c>
      <c r="E585" s="51" t="s">
        <v>1746</v>
      </c>
      <c r="F585" s="46">
        <f>F586+F587</f>
        <v>4.281</v>
      </c>
      <c r="G585" s="107" t="s">
        <v>2108</v>
      </c>
      <c r="H585" s="56">
        <f>F585</f>
        <v>4.281</v>
      </c>
      <c r="I585" s="47"/>
      <c r="J585" s="47"/>
      <c r="K585" s="197" t="s">
        <v>3492</v>
      </c>
      <c r="L585" s="19"/>
      <c r="M585" s="20"/>
      <c r="N585" s="21"/>
      <c r="O585" s="39"/>
    </row>
    <row r="586" spans="1:15" ht="33.75">
      <c r="A586" s="179"/>
      <c r="B586" s="85" t="s">
        <v>473</v>
      </c>
      <c r="C586" s="85" t="s">
        <v>462</v>
      </c>
      <c r="D586" s="85" t="s">
        <v>754</v>
      </c>
      <c r="E586" s="85" t="s">
        <v>1744</v>
      </c>
      <c r="F586" s="77">
        <v>2.038</v>
      </c>
      <c r="G586" s="114" t="s">
        <v>2108</v>
      </c>
      <c r="H586" s="47">
        <v>2.038</v>
      </c>
      <c r="I586" s="47"/>
      <c r="J586" s="47"/>
      <c r="K586" s="197"/>
      <c r="L586" s="19"/>
      <c r="M586" s="20"/>
      <c r="N586" s="21"/>
      <c r="O586" s="39"/>
    </row>
    <row r="587" spans="1:15" ht="22.5">
      <c r="A587" s="179"/>
      <c r="B587" s="85" t="s">
        <v>473</v>
      </c>
      <c r="C587" s="85" t="s">
        <v>1180</v>
      </c>
      <c r="D587" s="85" t="s">
        <v>1745</v>
      </c>
      <c r="E587" s="85" t="s">
        <v>1746</v>
      </c>
      <c r="F587" s="77">
        <v>2.243</v>
      </c>
      <c r="G587" s="114" t="s">
        <v>2108</v>
      </c>
      <c r="H587" s="47">
        <v>2.243</v>
      </c>
      <c r="I587" s="47"/>
      <c r="J587" s="47"/>
      <c r="K587" s="197"/>
      <c r="L587" s="19"/>
      <c r="M587" s="20"/>
      <c r="N587" s="21"/>
      <c r="O587" s="39"/>
    </row>
    <row r="588" spans="1:15" ht="42">
      <c r="A588" s="179" t="s">
        <v>4197</v>
      </c>
      <c r="B588" s="51" t="s">
        <v>4696</v>
      </c>
      <c r="C588" s="51" t="s">
        <v>2107</v>
      </c>
      <c r="D588" s="51" t="s">
        <v>1747</v>
      </c>
      <c r="E588" s="51" t="s">
        <v>1748</v>
      </c>
      <c r="F588" s="46">
        <v>15.7</v>
      </c>
      <c r="G588" s="107" t="s">
        <v>2108</v>
      </c>
      <c r="H588" s="56">
        <v>15.7</v>
      </c>
      <c r="I588" s="47"/>
      <c r="J588" s="47"/>
      <c r="K588" s="197" t="s">
        <v>3492</v>
      </c>
      <c r="L588" s="19"/>
      <c r="M588" s="20"/>
      <c r="N588" s="21"/>
      <c r="O588" s="39"/>
    </row>
    <row r="589" spans="1:15" ht="33.75">
      <c r="A589" s="179"/>
      <c r="B589" s="85" t="s">
        <v>4696</v>
      </c>
      <c r="C589" s="85" t="s">
        <v>1180</v>
      </c>
      <c r="D589" s="85" t="s">
        <v>1747</v>
      </c>
      <c r="E589" s="85" t="s">
        <v>1749</v>
      </c>
      <c r="F589" s="77">
        <v>9.663</v>
      </c>
      <c r="G589" s="114" t="s">
        <v>2108</v>
      </c>
      <c r="H589" s="47">
        <v>9.663</v>
      </c>
      <c r="I589" s="47"/>
      <c r="J589" s="47"/>
      <c r="K589" s="197"/>
      <c r="L589" s="19"/>
      <c r="M589" s="20"/>
      <c r="N589" s="21"/>
      <c r="O589" s="39"/>
    </row>
    <row r="590" spans="1:15" ht="33.75">
      <c r="A590" s="179"/>
      <c r="B590" s="85" t="s">
        <v>4696</v>
      </c>
      <c r="C590" s="85" t="s">
        <v>474</v>
      </c>
      <c r="D590" s="85" t="s">
        <v>1750</v>
      </c>
      <c r="E590" s="85" t="s">
        <v>1104</v>
      </c>
      <c r="F590" s="77">
        <v>0.999</v>
      </c>
      <c r="G590" s="114" t="s">
        <v>2108</v>
      </c>
      <c r="H590" s="77">
        <v>0.999</v>
      </c>
      <c r="I590" s="77"/>
      <c r="J590" s="77"/>
      <c r="K590" s="197"/>
      <c r="L590" s="2"/>
      <c r="M590" s="20"/>
      <c r="N590" s="21"/>
      <c r="O590" s="39"/>
    </row>
    <row r="591" spans="1:15" ht="33.75">
      <c r="A591" s="179"/>
      <c r="B591" s="85" t="s">
        <v>4696</v>
      </c>
      <c r="C591" s="85" t="s">
        <v>1180</v>
      </c>
      <c r="D591" s="85" t="s">
        <v>1105</v>
      </c>
      <c r="E591" s="85" t="s">
        <v>1748</v>
      </c>
      <c r="F591" s="77">
        <v>5.038</v>
      </c>
      <c r="G591" s="114" t="s">
        <v>2108</v>
      </c>
      <c r="H591" s="47">
        <v>5.038</v>
      </c>
      <c r="I591" s="47"/>
      <c r="J591" s="47"/>
      <c r="K591" s="197"/>
      <c r="L591" s="19"/>
      <c r="M591" s="20"/>
      <c r="N591" s="21"/>
      <c r="O591" s="39"/>
    </row>
    <row r="592" spans="1:15" ht="42">
      <c r="A592" s="196" t="s">
        <v>4198</v>
      </c>
      <c r="B592" s="51" t="s">
        <v>475</v>
      </c>
      <c r="C592" s="51" t="s">
        <v>2107</v>
      </c>
      <c r="D592" s="51" t="s">
        <v>1747</v>
      </c>
      <c r="E592" s="51" t="s">
        <v>1106</v>
      </c>
      <c r="F592" s="46">
        <v>76.75</v>
      </c>
      <c r="G592" s="107" t="s">
        <v>2108</v>
      </c>
      <c r="H592" s="56">
        <v>76.75</v>
      </c>
      <c r="I592" s="47"/>
      <c r="J592" s="47"/>
      <c r="K592" s="197" t="s">
        <v>3492</v>
      </c>
      <c r="L592" s="19"/>
      <c r="M592" s="20"/>
      <c r="N592" s="21"/>
      <c r="O592" s="39"/>
    </row>
    <row r="593" spans="1:15" ht="33.75">
      <c r="A593" s="196"/>
      <c r="B593" s="85" t="s">
        <v>475</v>
      </c>
      <c r="C593" s="85" t="s">
        <v>1180</v>
      </c>
      <c r="D593" s="85" t="s">
        <v>1747</v>
      </c>
      <c r="E593" s="85" t="s">
        <v>1107</v>
      </c>
      <c r="F593" s="77">
        <v>2.028</v>
      </c>
      <c r="G593" s="114" t="s">
        <v>2108</v>
      </c>
      <c r="H593" s="47">
        <v>2.028</v>
      </c>
      <c r="I593" s="47"/>
      <c r="J593" s="47"/>
      <c r="K593" s="197"/>
      <c r="L593" s="19"/>
      <c r="M593" s="20"/>
      <c r="N593" s="21"/>
      <c r="O593" s="39"/>
    </row>
    <row r="594" spans="1:15" ht="22.5">
      <c r="A594" s="196"/>
      <c r="B594" s="85" t="s">
        <v>475</v>
      </c>
      <c r="C594" s="85" t="s">
        <v>462</v>
      </c>
      <c r="D594" s="85" t="s">
        <v>1108</v>
      </c>
      <c r="E594" s="85" t="s">
        <v>1109</v>
      </c>
      <c r="F594" s="77">
        <v>4.041</v>
      </c>
      <c r="G594" s="114" t="s">
        <v>2108</v>
      </c>
      <c r="H594" s="47">
        <v>4.041</v>
      </c>
      <c r="I594" s="47"/>
      <c r="J594" s="47"/>
      <c r="K594" s="197"/>
      <c r="L594" s="19"/>
      <c r="M594" s="20"/>
      <c r="N594" s="21"/>
      <c r="O594" s="39"/>
    </row>
    <row r="595" spans="1:15" ht="22.5">
      <c r="A595" s="196"/>
      <c r="B595" s="85" t="s">
        <v>475</v>
      </c>
      <c r="C595" s="85" t="s">
        <v>1180</v>
      </c>
      <c r="D595" s="85" t="s">
        <v>1110</v>
      </c>
      <c r="E595" s="85" t="s">
        <v>1111</v>
      </c>
      <c r="F595" s="77">
        <v>5.126</v>
      </c>
      <c r="G595" s="114" t="s">
        <v>2108</v>
      </c>
      <c r="H595" s="47">
        <v>5.126</v>
      </c>
      <c r="I595" s="47"/>
      <c r="J595" s="47"/>
      <c r="K595" s="197"/>
      <c r="L595" s="19"/>
      <c r="M595" s="20"/>
      <c r="N595" s="21"/>
      <c r="O595" s="39"/>
    </row>
    <row r="596" spans="1:15" ht="22.5">
      <c r="A596" s="196"/>
      <c r="B596" s="85" t="s">
        <v>475</v>
      </c>
      <c r="C596" s="85" t="s">
        <v>476</v>
      </c>
      <c r="D596" s="85" t="s">
        <v>1112</v>
      </c>
      <c r="E596" s="85" t="s">
        <v>1113</v>
      </c>
      <c r="F596" s="77">
        <v>2.714</v>
      </c>
      <c r="G596" s="114" t="s">
        <v>2108</v>
      </c>
      <c r="H596" s="47">
        <v>2.714</v>
      </c>
      <c r="I596" s="47"/>
      <c r="J596" s="47"/>
      <c r="K596" s="197"/>
      <c r="L596" s="19"/>
      <c r="M596" s="20"/>
      <c r="N596" s="21"/>
      <c r="O596" s="39"/>
    </row>
    <row r="597" spans="1:15" ht="22.5">
      <c r="A597" s="196"/>
      <c r="B597" s="85" t="s">
        <v>475</v>
      </c>
      <c r="C597" s="85" t="s">
        <v>1180</v>
      </c>
      <c r="D597" s="85" t="s">
        <v>1114</v>
      </c>
      <c r="E597" s="85" t="s">
        <v>1115</v>
      </c>
      <c r="F597" s="77">
        <v>9.208</v>
      </c>
      <c r="G597" s="114" t="s">
        <v>2108</v>
      </c>
      <c r="H597" s="47">
        <v>9.208</v>
      </c>
      <c r="I597" s="47"/>
      <c r="J597" s="47"/>
      <c r="K597" s="197"/>
      <c r="L597" s="19"/>
      <c r="M597" s="20"/>
      <c r="N597" s="21"/>
      <c r="O597" s="39"/>
    </row>
    <row r="598" spans="1:15" ht="22.5">
      <c r="A598" s="196"/>
      <c r="B598" s="85" t="s">
        <v>475</v>
      </c>
      <c r="C598" s="85" t="s">
        <v>477</v>
      </c>
      <c r="D598" s="85" t="s">
        <v>1116</v>
      </c>
      <c r="E598" s="85" t="s">
        <v>1117</v>
      </c>
      <c r="F598" s="77">
        <v>1.52</v>
      </c>
      <c r="G598" s="114" t="s">
        <v>2108</v>
      </c>
      <c r="H598" s="47">
        <v>1.52</v>
      </c>
      <c r="I598" s="47"/>
      <c r="J598" s="47"/>
      <c r="K598" s="197"/>
      <c r="L598" s="19"/>
      <c r="M598" s="20"/>
      <c r="N598" s="21"/>
      <c r="O598" s="39"/>
    </row>
    <row r="599" spans="1:15" ht="22.5">
      <c r="A599" s="196"/>
      <c r="B599" s="85" t="s">
        <v>475</v>
      </c>
      <c r="C599" s="85" t="s">
        <v>1180</v>
      </c>
      <c r="D599" s="85" t="s">
        <v>1118</v>
      </c>
      <c r="E599" s="85" t="s">
        <v>1119</v>
      </c>
      <c r="F599" s="77">
        <v>19.827</v>
      </c>
      <c r="G599" s="114" t="s">
        <v>2108</v>
      </c>
      <c r="H599" s="47">
        <v>19.827</v>
      </c>
      <c r="I599" s="47"/>
      <c r="J599" s="47"/>
      <c r="K599" s="197"/>
      <c r="L599" s="19"/>
      <c r="M599" s="20"/>
      <c r="N599" s="21"/>
      <c r="O599" s="39"/>
    </row>
    <row r="600" spans="1:15" ht="22.5">
      <c r="A600" s="196"/>
      <c r="B600" s="85" t="s">
        <v>475</v>
      </c>
      <c r="C600" s="85" t="s">
        <v>478</v>
      </c>
      <c r="D600" s="85" t="s">
        <v>1120</v>
      </c>
      <c r="E600" s="85" t="s">
        <v>1121</v>
      </c>
      <c r="F600" s="77">
        <v>3.16</v>
      </c>
      <c r="G600" s="114" t="s">
        <v>2108</v>
      </c>
      <c r="H600" s="47">
        <v>3.16</v>
      </c>
      <c r="I600" s="47"/>
      <c r="J600" s="47"/>
      <c r="K600" s="197"/>
      <c r="L600" s="19"/>
      <c r="M600" s="20"/>
      <c r="N600" s="21"/>
      <c r="O600" s="39"/>
    </row>
    <row r="601" spans="1:15" ht="22.5">
      <c r="A601" s="196"/>
      <c r="B601" s="85" t="s">
        <v>475</v>
      </c>
      <c r="C601" s="85" t="s">
        <v>1180</v>
      </c>
      <c r="D601" s="85" t="s">
        <v>1122</v>
      </c>
      <c r="E601" s="85" t="s">
        <v>1106</v>
      </c>
      <c r="F601" s="77">
        <v>29.126</v>
      </c>
      <c r="G601" s="114" t="s">
        <v>2108</v>
      </c>
      <c r="H601" s="47">
        <v>29.126</v>
      </c>
      <c r="I601" s="47"/>
      <c r="J601" s="47"/>
      <c r="K601" s="197"/>
      <c r="L601" s="19"/>
      <c r="M601" s="20"/>
      <c r="N601" s="21"/>
      <c r="O601" s="39"/>
    </row>
    <row r="602" spans="1:15" ht="31.5">
      <c r="A602" s="196" t="s">
        <v>4199</v>
      </c>
      <c r="B602" s="51" t="s">
        <v>1123</v>
      </c>
      <c r="C602" s="51" t="s">
        <v>2107</v>
      </c>
      <c r="D602" s="51" t="s">
        <v>1124</v>
      </c>
      <c r="E602" s="51" t="s">
        <v>1125</v>
      </c>
      <c r="F602" s="46">
        <v>9.391</v>
      </c>
      <c r="G602" s="107" t="s">
        <v>2108</v>
      </c>
      <c r="H602" s="56">
        <v>9.391</v>
      </c>
      <c r="I602" s="47"/>
      <c r="J602" s="47"/>
      <c r="K602" s="197" t="s">
        <v>3492</v>
      </c>
      <c r="L602" s="19"/>
      <c r="M602" s="20"/>
      <c r="N602" s="21"/>
      <c r="O602" s="39"/>
    </row>
    <row r="603" spans="1:15" ht="33.75">
      <c r="A603" s="196"/>
      <c r="B603" s="85" t="s">
        <v>1123</v>
      </c>
      <c r="C603" s="85" t="s">
        <v>1180</v>
      </c>
      <c r="D603" s="85" t="s">
        <v>1124</v>
      </c>
      <c r="E603" s="85" t="s">
        <v>1126</v>
      </c>
      <c r="F603" s="77">
        <v>0.808</v>
      </c>
      <c r="G603" s="114" t="s">
        <v>2108</v>
      </c>
      <c r="H603" s="47">
        <v>0.808</v>
      </c>
      <c r="I603" s="47"/>
      <c r="J603" s="47"/>
      <c r="K603" s="197"/>
      <c r="L603" s="19"/>
      <c r="M603" s="20"/>
      <c r="N603" s="21"/>
      <c r="O603" s="39"/>
    </row>
    <row r="604" spans="1:15" ht="22.5">
      <c r="A604" s="196"/>
      <c r="B604" s="85" t="s">
        <v>1123</v>
      </c>
      <c r="C604" s="85" t="s">
        <v>479</v>
      </c>
      <c r="D604" s="85" t="s">
        <v>1127</v>
      </c>
      <c r="E604" s="85" t="s">
        <v>1128</v>
      </c>
      <c r="F604" s="77">
        <v>1.234</v>
      </c>
      <c r="G604" s="114" t="s">
        <v>2108</v>
      </c>
      <c r="H604" s="47">
        <v>1.234</v>
      </c>
      <c r="I604" s="47"/>
      <c r="J604" s="47"/>
      <c r="K604" s="197"/>
      <c r="L604" s="19"/>
      <c r="M604" s="20"/>
      <c r="N604" s="21"/>
      <c r="O604" s="39"/>
    </row>
    <row r="605" spans="1:15" ht="22.5">
      <c r="A605" s="196"/>
      <c r="B605" s="85" t="s">
        <v>1123</v>
      </c>
      <c r="C605" s="85" t="s">
        <v>1180</v>
      </c>
      <c r="D605" s="85" t="s">
        <v>1129</v>
      </c>
      <c r="E605" s="85" t="s">
        <v>1130</v>
      </c>
      <c r="F605" s="77">
        <v>4.097</v>
      </c>
      <c r="G605" s="114" t="s">
        <v>2108</v>
      </c>
      <c r="H605" s="47">
        <v>4.097</v>
      </c>
      <c r="I605" s="47"/>
      <c r="J605" s="47"/>
      <c r="K605" s="197"/>
      <c r="L605" s="19"/>
      <c r="M605" s="20"/>
      <c r="N605" s="21"/>
      <c r="O605" s="39"/>
    </row>
    <row r="606" spans="1:15" ht="22.5">
      <c r="A606" s="196"/>
      <c r="B606" s="85" t="s">
        <v>1123</v>
      </c>
      <c r="C606" s="85" t="s">
        <v>1131</v>
      </c>
      <c r="D606" s="85" t="s">
        <v>1132</v>
      </c>
      <c r="E606" s="85" t="s">
        <v>1133</v>
      </c>
      <c r="F606" s="77">
        <v>1.856</v>
      </c>
      <c r="G606" s="114" t="s">
        <v>2108</v>
      </c>
      <c r="H606" s="47">
        <v>1.856</v>
      </c>
      <c r="I606" s="47"/>
      <c r="J606" s="47"/>
      <c r="K606" s="197"/>
      <c r="L606" s="19"/>
      <c r="M606" s="20"/>
      <c r="N606" s="21"/>
      <c r="O606" s="39"/>
    </row>
    <row r="607" spans="1:15" ht="22.5">
      <c r="A607" s="196"/>
      <c r="B607" s="85" t="s">
        <v>1123</v>
      </c>
      <c r="C607" s="85" t="s">
        <v>1180</v>
      </c>
      <c r="D607" s="85" t="s">
        <v>1134</v>
      </c>
      <c r="E607" s="85" t="s">
        <v>1135</v>
      </c>
      <c r="F607" s="77">
        <v>1.289</v>
      </c>
      <c r="G607" s="114" t="s">
        <v>2108</v>
      </c>
      <c r="H607" s="47">
        <v>1.289</v>
      </c>
      <c r="I607" s="47"/>
      <c r="J607" s="47"/>
      <c r="K607" s="197"/>
      <c r="L607" s="19"/>
      <c r="M607" s="20"/>
      <c r="N607" s="21"/>
      <c r="O607" s="39"/>
    </row>
    <row r="608" spans="1:15" ht="22.5">
      <c r="A608" s="196"/>
      <c r="B608" s="85" t="s">
        <v>1123</v>
      </c>
      <c r="C608" s="85" t="s">
        <v>479</v>
      </c>
      <c r="D608" s="85" t="s">
        <v>1136</v>
      </c>
      <c r="E608" s="85" t="s">
        <v>1125</v>
      </c>
      <c r="F608" s="77">
        <v>0.107</v>
      </c>
      <c r="G608" s="114" t="s">
        <v>2108</v>
      </c>
      <c r="H608" s="47">
        <v>0.107</v>
      </c>
      <c r="I608" s="47"/>
      <c r="J608" s="47"/>
      <c r="K608" s="197"/>
      <c r="L608" s="19"/>
      <c r="M608" s="20"/>
      <c r="N608" s="21"/>
      <c r="O608" s="39"/>
    </row>
    <row r="609" spans="1:15" ht="31.5">
      <c r="A609" s="179" t="s">
        <v>4200</v>
      </c>
      <c r="B609" s="51" t="s">
        <v>1137</v>
      </c>
      <c r="C609" s="51" t="s">
        <v>2274</v>
      </c>
      <c r="D609" s="51" t="s">
        <v>1138</v>
      </c>
      <c r="E609" s="51" t="s">
        <v>1141</v>
      </c>
      <c r="F609" s="46">
        <f>F610+F611</f>
        <v>16.381999999999998</v>
      </c>
      <c r="G609" s="107" t="s">
        <v>2108</v>
      </c>
      <c r="H609" s="56">
        <f>H610+H611</f>
        <v>16.381999999999998</v>
      </c>
      <c r="I609" s="47"/>
      <c r="J609" s="47"/>
      <c r="K609" s="197" t="s">
        <v>3492</v>
      </c>
      <c r="L609" s="19"/>
      <c r="M609" s="20"/>
      <c r="N609" s="21"/>
      <c r="O609" s="39"/>
    </row>
    <row r="610" spans="1:15" ht="33.75">
      <c r="A610" s="179"/>
      <c r="B610" s="85" t="s">
        <v>1137</v>
      </c>
      <c r="C610" s="85" t="s">
        <v>476</v>
      </c>
      <c r="D610" s="85" t="s">
        <v>1138</v>
      </c>
      <c r="E610" s="85" t="s">
        <v>1139</v>
      </c>
      <c r="F610" s="77">
        <v>0.179</v>
      </c>
      <c r="G610" s="114" t="s">
        <v>2108</v>
      </c>
      <c r="H610" s="47">
        <v>0.179</v>
      </c>
      <c r="I610" s="47"/>
      <c r="J610" s="47"/>
      <c r="K610" s="197"/>
      <c r="L610" s="19"/>
      <c r="M610" s="20"/>
      <c r="N610" s="21"/>
      <c r="O610" s="39"/>
    </row>
    <row r="611" spans="1:15" ht="22.5">
      <c r="A611" s="179"/>
      <c r="B611" s="85" t="s">
        <v>1137</v>
      </c>
      <c r="C611" s="85" t="s">
        <v>1180</v>
      </c>
      <c r="D611" s="85" t="s">
        <v>1140</v>
      </c>
      <c r="E611" s="85" t="s">
        <v>1141</v>
      </c>
      <c r="F611" s="77">
        <v>16.203</v>
      </c>
      <c r="G611" s="114" t="s">
        <v>2108</v>
      </c>
      <c r="H611" s="47">
        <v>16.203</v>
      </c>
      <c r="I611" s="47"/>
      <c r="J611" s="47"/>
      <c r="K611" s="197"/>
      <c r="L611" s="19"/>
      <c r="M611" s="20"/>
      <c r="N611" s="21"/>
      <c r="O611" s="39"/>
    </row>
    <row r="612" spans="1:15" ht="42">
      <c r="A612" s="196" t="s">
        <v>4201</v>
      </c>
      <c r="B612" s="51" t="s">
        <v>1142</v>
      </c>
      <c r="C612" s="51" t="s">
        <v>2107</v>
      </c>
      <c r="D612" s="51" t="s">
        <v>1143</v>
      </c>
      <c r="E612" s="51" t="s">
        <v>1144</v>
      </c>
      <c r="F612" s="46">
        <v>22.134</v>
      </c>
      <c r="G612" s="107" t="s">
        <v>2108</v>
      </c>
      <c r="H612" s="56">
        <v>22.134</v>
      </c>
      <c r="I612" s="47"/>
      <c r="J612" s="47"/>
      <c r="K612" s="197" t="s">
        <v>3492</v>
      </c>
      <c r="L612" s="19"/>
      <c r="M612" s="20"/>
      <c r="N612" s="21"/>
      <c r="O612" s="39"/>
    </row>
    <row r="613" spans="1:15" ht="33.75">
      <c r="A613" s="196"/>
      <c r="B613" s="85" t="s">
        <v>1142</v>
      </c>
      <c r="C613" s="85" t="s">
        <v>1180</v>
      </c>
      <c r="D613" s="85" t="s">
        <v>1143</v>
      </c>
      <c r="E613" s="85" t="s">
        <v>1145</v>
      </c>
      <c r="F613" s="77">
        <v>0.314</v>
      </c>
      <c r="G613" s="114" t="s">
        <v>2108</v>
      </c>
      <c r="H613" s="47">
        <v>0.314</v>
      </c>
      <c r="I613" s="47"/>
      <c r="J613" s="47"/>
      <c r="K613" s="197"/>
      <c r="L613" s="19"/>
      <c r="M613" s="20"/>
      <c r="N613" s="21"/>
      <c r="O613" s="39"/>
    </row>
    <row r="614" spans="1:15" ht="33.75">
      <c r="A614" s="196"/>
      <c r="B614" s="85" t="s">
        <v>1142</v>
      </c>
      <c r="C614" s="85" t="s">
        <v>480</v>
      </c>
      <c r="D614" s="85" t="s">
        <v>1146</v>
      </c>
      <c r="E614" s="85" t="s">
        <v>1147</v>
      </c>
      <c r="F614" s="77">
        <v>1.063</v>
      </c>
      <c r="G614" s="114" t="s">
        <v>2108</v>
      </c>
      <c r="H614" s="47">
        <v>1.063</v>
      </c>
      <c r="I614" s="47"/>
      <c r="J614" s="47"/>
      <c r="K614" s="197"/>
      <c r="L614" s="19"/>
      <c r="M614" s="20"/>
      <c r="N614" s="21"/>
      <c r="O614" s="39"/>
    </row>
    <row r="615" spans="1:15" ht="33.75">
      <c r="A615" s="196"/>
      <c r="B615" s="85" t="s">
        <v>1142</v>
      </c>
      <c r="C615" s="85" t="s">
        <v>1180</v>
      </c>
      <c r="D615" s="85" t="s">
        <v>1148</v>
      </c>
      <c r="E615" s="85" t="s">
        <v>1149</v>
      </c>
      <c r="F615" s="77">
        <v>10.085</v>
      </c>
      <c r="G615" s="114" t="s">
        <v>2108</v>
      </c>
      <c r="H615" s="47">
        <v>10.085</v>
      </c>
      <c r="I615" s="47"/>
      <c r="J615" s="47"/>
      <c r="K615" s="197"/>
      <c r="L615" s="19"/>
      <c r="M615" s="20"/>
      <c r="N615" s="21"/>
      <c r="O615" s="39"/>
    </row>
    <row r="616" spans="1:15" ht="33.75">
      <c r="A616" s="196"/>
      <c r="B616" s="85" t="s">
        <v>1142</v>
      </c>
      <c r="C616" s="85" t="s">
        <v>1150</v>
      </c>
      <c r="D616" s="85" t="s">
        <v>1151</v>
      </c>
      <c r="E616" s="85" t="s">
        <v>1152</v>
      </c>
      <c r="F616" s="77">
        <v>0.144</v>
      </c>
      <c r="G616" s="114" t="s">
        <v>2108</v>
      </c>
      <c r="H616" s="47">
        <v>0.144</v>
      </c>
      <c r="I616" s="47"/>
      <c r="J616" s="47"/>
      <c r="K616" s="197"/>
      <c r="L616" s="19"/>
      <c r="M616" s="20"/>
      <c r="N616" s="21"/>
      <c r="O616" s="39"/>
    </row>
    <row r="617" spans="1:15" ht="33.75">
      <c r="A617" s="196"/>
      <c r="B617" s="85" t="s">
        <v>1142</v>
      </c>
      <c r="C617" s="85" t="s">
        <v>1180</v>
      </c>
      <c r="D617" s="85" t="s">
        <v>1153</v>
      </c>
      <c r="E617" s="85" t="s">
        <v>1154</v>
      </c>
      <c r="F617" s="77">
        <v>7.158</v>
      </c>
      <c r="G617" s="114" t="s">
        <v>2108</v>
      </c>
      <c r="H617" s="47">
        <v>7.158</v>
      </c>
      <c r="I617" s="47"/>
      <c r="J617" s="47"/>
      <c r="K617" s="197"/>
      <c r="L617" s="19"/>
      <c r="M617" s="20"/>
      <c r="N617" s="21"/>
      <c r="O617" s="39"/>
    </row>
    <row r="618" spans="1:15" ht="33.75">
      <c r="A618" s="196"/>
      <c r="B618" s="85" t="s">
        <v>1142</v>
      </c>
      <c r="C618" s="85" t="s">
        <v>1155</v>
      </c>
      <c r="D618" s="85" t="s">
        <v>1156</v>
      </c>
      <c r="E618" s="85" t="s">
        <v>1157</v>
      </c>
      <c r="F618" s="77">
        <v>1.331</v>
      </c>
      <c r="G618" s="114" t="s">
        <v>2108</v>
      </c>
      <c r="H618" s="47">
        <v>1.331</v>
      </c>
      <c r="I618" s="47"/>
      <c r="J618" s="47"/>
      <c r="K618" s="197"/>
      <c r="L618" s="19"/>
      <c r="M618" s="20"/>
      <c r="N618" s="21"/>
      <c r="O618" s="39"/>
    </row>
    <row r="619" spans="1:15" ht="33.75">
      <c r="A619" s="196"/>
      <c r="B619" s="85" t="s">
        <v>1142</v>
      </c>
      <c r="C619" s="85" t="s">
        <v>1180</v>
      </c>
      <c r="D619" s="85" t="s">
        <v>587</v>
      </c>
      <c r="E619" s="85" t="s">
        <v>588</v>
      </c>
      <c r="F619" s="77">
        <v>1.256</v>
      </c>
      <c r="G619" s="114" t="s">
        <v>2108</v>
      </c>
      <c r="H619" s="47">
        <v>1.256</v>
      </c>
      <c r="I619" s="47"/>
      <c r="J619" s="47"/>
      <c r="K619" s="197"/>
      <c r="L619" s="19"/>
      <c r="M619" s="20"/>
      <c r="N619" s="21"/>
      <c r="O619" s="39"/>
    </row>
    <row r="620" spans="1:15" ht="33.75">
      <c r="A620" s="196"/>
      <c r="B620" s="85" t="s">
        <v>1142</v>
      </c>
      <c r="C620" s="85" t="s">
        <v>467</v>
      </c>
      <c r="D620" s="85" t="s">
        <v>589</v>
      </c>
      <c r="E620" s="85" t="s">
        <v>1144</v>
      </c>
      <c r="F620" s="77">
        <v>0.783</v>
      </c>
      <c r="G620" s="114" t="s">
        <v>2108</v>
      </c>
      <c r="H620" s="47">
        <v>0.783</v>
      </c>
      <c r="I620" s="47"/>
      <c r="J620" s="47"/>
      <c r="K620" s="197"/>
      <c r="L620" s="19"/>
      <c r="M620" s="20"/>
      <c r="N620" s="21"/>
      <c r="O620" s="39"/>
    </row>
    <row r="621" spans="1:15" ht="31.5">
      <c r="A621" s="196" t="s">
        <v>4202</v>
      </c>
      <c r="B621" s="51" t="s">
        <v>481</v>
      </c>
      <c r="C621" s="51" t="s">
        <v>2107</v>
      </c>
      <c r="D621" s="51" t="s">
        <v>590</v>
      </c>
      <c r="E621" s="51" t="s">
        <v>591</v>
      </c>
      <c r="F621" s="46">
        <v>12.25</v>
      </c>
      <c r="G621" s="107" t="s">
        <v>2108</v>
      </c>
      <c r="H621" s="56">
        <v>12.25</v>
      </c>
      <c r="I621" s="47"/>
      <c r="J621" s="47"/>
      <c r="K621" s="197" t="s">
        <v>3492</v>
      </c>
      <c r="L621" s="19"/>
      <c r="M621" s="20"/>
      <c r="N621" s="21"/>
      <c r="O621" s="39"/>
    </row>
    <row r="622" spans="1:15" ht="33.75">
      <c r="A622" s="196"/>
      <c r="B622" s="85" t="s">
        <v>481</v>
      </c>
      <c r="C622" s="85" t="s">
        <v>1180</v>
      </c>
      <c r="D622" s="85" t="s">
        <v>590</v>
      </c>
      <c r="E622" s="85" t="s">
        <v>592</v>
      </c>
      <c r="F622" s="77">
        <v>6.616</v>
      </c>
      <c r="G622" s="114" t="s">
        <v>2108</v>
      </c>
      <c r="H622" s="47">
        <v>6.616</v>
      </c>
      <c r="I622" s="47"/>
      <c r="J622" s="47"/>
      <c r="K622" s="197"/>
      <c r="L622" s="19"/>
      <c r="M622" s="20"/>
      <c r="N622" s="21"/>
      <c r="O622" s="39"/>
    </row>
    <row r="623" spans="1:15" ht="22.5">
      <c r="A623" s="196"/>
      <c r="B623" s="85" t="s">
        <v>481</v>
      </c>
      <c r="C623" s="85" t="s">
        <v>268</v>
      </c>
      <c r="D623" s="85" t="s">
        <v>593</v>
      </c>
      <c r="E623" s="85" t="s">
        <v>594</v>
      </c>
      <c r="F623" s="77">
        <v>2.698</v>
      </c>
      <c r="G623" s="114" t="s">
        <v>2108</v>
      </c>
      <c r="H623" s="47">
        <v>2.698</v>
      </c>
      <c r="I623" s="47"/>
      <c r="J623" s="47"/>
      <c r="K623" s="197"/>
      <c r="L623" s="19"/>
      <c r="M623" s="20"/>
      <c r="N623" s="21"/>
      <c r="O623" s="39"/>
    </row>
    <row r="624" spans="1:15" ht="22.5">
      <c r="A624" s="196"/>
      <c r="B624" s="85" t="s">
        <v>481</v>
      </c>
      <c r="C624" s="85" t="s">
        <v>1180</v>
      </c>
      <c r="D624" s="85" t="s">
        <v>595</v>
      </c>
      <c r="E624" s="85" t="s">
        <v>596</v>
      </c>
      <c r="F624" s="77">
        <v>2.028</v>
      </c>
      <c r="G624" s="114" t="s">
        <v>2108</v>
      </c>
      <c r="H624" s="47">
        <v>2.028</v>
      </c>
      <c r="I624" s="47"/>
      <c r="J624" s="47"/>
      <c r="K624" s="197"/>
      <c r="L624" s="19"/>
      <c r="M624" s="20"/>
      <c r="N624" s="21"/>
      <c r="O624" s="39"/>
    </row>
    <row r="625" spans="1:15" ht="22.5">
      <c r="A625" s="196"/>
      <c r="B625" s="85" t="s">
        <v>481</v>
      </c>
      <c r="C625" s="85" t="s">
        <v>464</v>
      </c>
      <c r="D625" s="85" t="s">
        <v>597</v>
      </c>
      <c r="E625" s="85" t="s">
        <v>591</v>
      </c>
      <c r="F625" s="77">
        <v>0.908</v>
      </c>
      <c r="G625" s="114" t="s">
        <v>2108</v>
      </c>
      <c r="H625" s="47">
        <v>0.908</v>
      </c>
      <c r="I625" s="47"/>
      <c r="J625" s="47"/>
      <c r="K625" s="197"/>
      <c r="L625" s="19"/>
      <c r="M625" s="20"/>
      <c r="N625" s="21"/>
      <c r="O625" s="39"/>
    </row>
    <row r="626" spans="1:15" ht="31.5">
      <c r="A626" s="98" t="s">
        <v>4027</v>
      </c>
      <c r="B626" s="72" t="s">
        <v>1886</v>
      </c>
      <c r="C626" s="51" t="s">
        <v>1180</v>
      </c>
      <c r="D626" s="73" t="s">
        <v>4761</v>
      </c>
      <c r="E626" s="73" t="s">
        <v>1964</v>
      </c>
      <c r="F626" s="46">
        <v>0.264</v>
      </c>
      <c r="G626" s="55" t="s">
        <v>2108</v>
      </c>
      <c r="H626" s="46">
        <f>F626</f>
        <v>0.264</v>
      </c>
      <c r="I626" s="77"/>
      <c r="J626" s="77"/>
      <c r="K626" s="48" t="s">
        <v>3492</v>
      </c>
      <c r="L626" s="19"/>
      <c r="M626" s="20"/>
      <c r="N626" s="21"/>
      <c r="O626" s="39"/>
    </row>
    <row r="627" spans="1:15" ht="12.75">
      <c r="A627" s="241" t="s">
        <v>1566</v>
      </c>
      <c r="B627" s="241"/>
      <c r="C627" s="241"/>
      <c r="D627" s="241"/>
      <c r="E627" s="241"/>
      <c r="F627" s="46">
        <f>F626+F621+F612+F609+F602+F592+F588+F585+F576+F575+F571+F560+F559+F558+F557+F556+F553+F552+F549+F546+F543+F528+F518+F510+F504+F499+F496</f>
        <v>419.192</v>
      </c>
      <c r="G627" s="221"/>
      <c r="H627" s="221"/>
      <c r="I627" s="120"/>
      <c r="J627" s="120"/>
      <c r="K627" s="48"/>
      <c r="L627" s="17"/>
      <c r="M627" s="17"/>
      <c r="N627" s="17"/>
      <c r="O627" s="39"/>
    </row>
    <row r="628" spans="1:15" ht="12.75">
      <c r="A628" s="201" t="s">
        <v>598</v>
      </c>
      <c r="B628" s="201"/>
      <c r="C628" s="201"/>
      <c r="D628" s="201"/>
      <c r="E628" s="201"/>
      <c r="F628" s="201"/>
      <c r="G628" s="201"/>
      <c r="H628" s="201"/>
      <c r="I628" s="118"/>
      <c r="J628" s="118"/>
      <c r="K628" s="48"/>
      <c r="L628" s="5"/>
      <c r="M628" s="64"/>
      <c r="N628" s="64"/>
      <c r="O628" s="39"/>
    </row>
    <row r="629" spans="1:15" ht="42">
      <c r="A629" s="121" t="s">
        <v>4203</v>
      </c>
      <c r="B629" s="51" t="s">
        <v>566</v>
      </c>
      <c r="C629" s="51" t="s">
        <v>485</v>
      </c>
      <c r="D629" s="51" t="s">
        <v>4762</v>
      </c>
      <c r="E629" s="51" t="s">
        <v>2530</v>
      </c>
      <c r="F629" s="48" t="s">
        <v>3501</v>
      </c>
      <c r="G629" s="48" t="s">
        <v>603</v>
      </c>
      <c r="H629" s="46" t="str">
        <f>F629</f>
        <v>7,450</v>
      </c>
      <c r="I629" s="70"/>
      <c r="J629" s="70"/>
      <c r="K629" s="48" t="s">
        <v>3494</v>
      </c>
      <c r="L629" s="5"/>
      <c r="M629" s="64"/>
      <c r="N629" s="64"/>
      <c r="O629" s="39"/>
    </row>
    <row r="630" spans="1:14" s="42" customFormat="1" ht="21">
      <c r="A630" s="186" t="s">
        <v>4062</v>
      </c>
      <c r="B630" s="181" t="s">
        <v>484</v>
      </c>
      <c r="C630" s="73" t="s">
        <v>2107</v>
      </c>
      <c r="D630" s="73" t="s">
        <v>3502</v>
      </c>
      <c r="E630" s="73" t="s">
        <v>2519</v>
      </c>
      <c r="F630" s="46">
        <f>F631+F634+F635</f>
        <v>24.884</v>
      </c>
      <c r="G630" s="55" t="s">
        <v>2108</v>
      </c>
      <c r="H630" s="46">
        <f>SUM(H631:H635)</f>
        <v>24.884</v>
      </c>
      <c r="I630" s="122"/>
      <c r="J630" s="122"/>
      <c r="K630" s="178" t="s">
        <v>3495</v>
      </c>
      <c r="L630" s="123"/>
      <c r="M630" s="123"/>
      <c r="N630" s="123"/>
    </row>
    <row r="631" spans="1:14" s="42" customFormat="1" ht="22.5">
      <c r="A631" s="186"/>
      <c r="B631" s="181"/>
      <c r="C631" s="203" t="s">
        <v>485</v>
      </c>
      <c r="D631" s="84" t="s">
        <v>3503</v>
      </c>
      <c r="E631" s="106" t="s">
        <v>3504</v>
      </c>
      <c r="F631" s="183">
        <v>23.975</v>
      </c>
      <c r="G631" s="190" t="s">
        <v>2108</v>
      </c>
      <c r="H631" s="183">
        <v>23.975</v>
      </c>
      <c r="I631" s="122"/>
      <c r="J631" s="122"/>
      <c r="K631" s="178"/>
      <c r="L631" s="123"/>
      <c r="M631" s="123"/>
      <c r="N631" s="123"/>
    </row>
    <row r="632" spans="1:14" s="42" customFormat="1" ht="11.25">
      <c r="A632" s="186"/>
      <c r="B632" s="181"/>
      <c r="C632" s="203"/>
      <c r="D632" s="106" t="s">
        <v>3505</v>
      </c>
      <c r="E632" s="106" t="s">
        <v>3506</v>
      </c>
      <c r="F632" s="183"/>
      <c r="G632" s="190"/>
      <c r="H632" s="183"/>
      <c r="I632" s="122"/>
      <c r="J632" s="122"/>
      <c r="K632" s="178"/>
      <c r="L632" s="123"/>
      <c r="M632" s="123"/>
      <c r="N632" s="123"/>
    </row>
    <row r="633" spans="1:14" s="42" customFormat="1" ht="22.5">
      <c r="A633" s="186"/>
      <c r="B633" s="181"/>
      <c r="C633" s="203"/>
      <c r="D633" s="106" t="s">
        <v>3507</v>
      </c>
      <c r="E633" s="84" t="s">
        <v>2519</v>
      </c>
      <c r="F633" s="183"/>
      <c r="G633" s="190"/>
      <c r="H633" s="183"/>
      <c r="I633" s="122"/>
      <c r="J633" s="122"/>
      <c r="K633" s="178"/>
      <c r="L633" s="123"/>
      <c r="M633" s="123"/>
      <c r="N633" s="123"/>
    </row>
    <row r="634" spans="1:14" s="42" customFormat="1" ht="33.75">
      <c r="A634" s="186"/>
      <c r="B634" s="84" t="s">
        <v>3508</v>
      </c>
      <c r="C634" s="106" t="s">
        <v>3509</v>
      </c>
      <c r="D634" s="106" t="s">
        <v>3510</v>
      </c>
      <c r="E634" s="106" t="s">
        <v>3511</v>
      </c>
      <c r="F634" s="77">
        <v>0.317</v>
      </c>
      <c r="G634" s="78" t="s">
        <v>2108</v>
      </c>
      <c r="H634" s="77">
        <v>0.317</v>
      </c>
      <c r="I634" s="122"/>
      <c r="J634" s="122"/>
      <c r="K634" s="178"/>
      <c r="L634" s="123"/>
      <c r="M634" s="123"/>
      <c r="N634" s="123"/>
    </row>
    <row r="635" spans="1:14" s="42" customFormat="1" ht="33.75">
      <c r="A635" s="186"/>
      <c r="B635" s="84" t="s">
        <v>3512</v>
      </c>
      <c r="C635" s="106" t="s">
        <v>3513</v>
      </c>
      <c r="D635" s="106" t="s">
        <v>3514</v>
      </c>
      <c r="E635" s="106" t="s">
        <v>3515</v>
      </c>
      <c r="F635" s="77">
        <v>0.592</v>
      </c>
      <c r="G635" s="78" t="s">
        <v>2108</v>
      </c>
      <c r="H635" s="77">
        <v>0.592</v>
      </c>
      <c r="I635" s="78"/>
      <c r="J635" s="78"/>
      <c r="K635" s="178"/>
      <c r="L635" s="123"/>
      <c r="M635" s="123"/>
      <c r="N635" s="123"/>
    </row>
    <row r="636" spans="1:15" ht="45">
      <c r="A636" s="179" t="s">
        <v>4204</v>
      </c>
      <c r="B636" s="181" t="s">
        <v>4763</v>
      </c>
      <c r="C636" s="73" t="s">
        <v>2107</v>
      </c>
      <c r="D636" s="73" t="s">
        <v>4764</v>
      </c>
      <c r="E636" s="124" t="s">
        <v>4765</v>
      </c>
      <c r="F636" s="46">
        <f>F637+F640+F641+F642</f>
        <v>20.348000000000003</v>
      </c>
      <c r="G636" s="55" t="s">
        <v>2109</v>
      </c>
      <c r="H636" s="46">
        <f>F636</f>
        <v>20.348000000000003</v>
      </c>
      <c r="I636" s="46"/>
      <c r="J636" s="46"/>
      <c r="K636" s="197" t="s">
        <v>3492</v>
      </c>
      <c r="L636" s="5"/>
      <c r="M636" s="64"/>
      <c r="N636" s="64"/>
      <c r="O636" s="39"/>
    </row>
    <row r="637" spans="1:15" ht="33.75">
      <c r="A637" s="179"/>
      <c r="B637" s="181"/>
      <c r="C637" s="203" t="s">
        <v>485</v>
      </c>
      <c r="D637" s="84" t="s">
        <v>4766</v>
      </c>
      <c r="E637" s="84" t="s">
        <v>3068</v>
      </c>
      <c r="F637" s="183">
        <v>15.752</v>
      </c>
      <c r="G637" s="190" t="s">
        <v>2109</v>
      </c>
      <c r="H637" s="183">
        <v>15.752</v>
      </c>
      <c r="I637" s="77"/>
      <c r="J637" s="77"/>
      <c r="K637" s="197"/>
      <c r="L637" s="5"/>
      <c r="M637" s="64"/>
      <c r="N637" s="64"/>
      <c r="O637" s="39"/>
    </row>
    <row r="638" spans="1:15" ht="22.5">
      <c r="A638" s="179"/>
      <c r="B638" s="181"/>
      <c r="C638" s="203"/>
      <c r="D638" s="84" t="s">
        <v>3069</v>
      </c>
      <c r="E638" s="84" t="s">
        <v>3070</v>
      </c>
      <c r="F638" s="183"/>
      <c r="G638" s="190"/>
      <c r="H638" s="183"/>
      <c r="I638" s="77"/>
      <c r="J638" s="77"/>
      <c r="K638" s="197"/>
      <c r="L638" s="5"/>
      <c r="M638" s="64"/>
      <c r="N638" s="64"/>
      <c r="O638" s="39"/>
    </row>
    <row r="639" spans="1:15" ht="22.5">
      <c r="A639" s="179"/>
      <c r="B639" s="181"/>
      <c r="C639" s="203"/>
      <c r="D639" s="84" t="s">
        <v>3071</v>
      </c>
      <c r="E639" s="84" t="s">
        <v>3072</v>
      </c>
      <c r="F639" s="183"/>
      <c r="G639" s="190"/>
      <c r="H639" s="183"/>
      <c r="I639" s="77"/>
      <c r="J639" s="77"/>
      <c r="K639" s="197"/>
      <c r="L639" s="5"/>
      <c r="M639" s="64"/>
      <c r="N639" s="64"/>
      <c r="O639" s="39"/>
    </row>
    <row r="640" spans="1:15" ht="45">
      <c r="A640" s="179"/>
      <c r="B640" s="84" t="s">
        <v>4767</v>
      </c>
      <c r="C640" s="84" t="s">
        <v>3073</v>
      </c>
      <c r="D640" s="84" t="s">
        <v>3074</v>
      </c>
      <c r="E640" s="84" t="s">
        <v>3075</v>
      </c>
      <c r="F640" s="77">
        <v>1.08</v>
      </c>
      <c r="G640" s="78" t="s">
        <v>2109</v>
      </c>
      <c r="H640" s="77">
        <v>1.08</v>
      </c>
      <c r="I640" s="77"/>
      <c r="J640" s="77"/>
      <c r="K640" s="197"/>
      <c r="L640" s="5"/>
      <c r="M640" s="64"/>
      <c r="N640" s="64"/>
      <c r="O640" s="39"/>
    </row>
    <row r="641" spans="1:15" ht="67.5">
      <c r="A641" s="179"/>
      <c r="B641" s="84" t="s">
        <v>4914</v>
      </c>
      <c r="C641" s="84" t="s">
        <v>3076</v>
      </c>
      <c r="D641" s="84" t="s">
        <v>3077</v>
      </c>
      <c r="E641" s="84" t="s">
        <v>3078</v>
      </c>
      <c r="F641" s="77">
        <v>1.832</v>
      </c>
      <c r="G641" s="78" t="s">
        <v>2109</v>
      </c>
      <c r="H641" s="77">
        <v>1.832</v>
      </c>
      <c r="I641" s="77"/>
      <c r="J641" s="77"/>
      <c r="K641" s="197"/>
      <c r="L641" s="256"/>
      <c r="M641" s="257"/>
      <c r="N641" s="257"/>
      <c r="O641" s="39"/>
    </row>
    <row r="642" spans="1:14" ht="56.25">
      <c r="A642" s="179"/>
      <c r="B642" s="84" t="s">
        <v>4768</v>
      </c>
      <c r="C642" s="124" t="s">
        <v>599</v>
      </c>
      <c r="D642" s="124" t="s">
        <v>3079</v>
      </c>
      <c r="E642" s="124" t="s">
        <v>4765</v>
      </c>
      <c r="F642" s="77">
        <v>1.684</v>
      </c>
      <c r="G642" s="78" t="s">
        <v>2109</v>
      </c>
      <c r="H642" s="77">
        <v>1.684</v>
      </c>
      <c r="I642" s="99"/>
      <c r="J642" s="91"/>
      <c r="K642" s="197"/>
      <c r="L642" s="64"/>
      <c r="M642" s="65"/>
      <c r="N642" s="65"/>
    </row>
    <row r="643" spans="1:15" ht="42">
      <c r="A643" s="179" t="s">
        <v>4205</v>
      </c>
      <c r="B643" s="181" t="s">
        <v>4769</v>
      </c>
      <c r="C643" s="73" t="s">
        <v>2107</v>
      </c>
      <c r="D643" s="73" t="s">
        <v>4770</v>
      </c>
      <c r="E643" s="73" t="s">
        <v>3084</v>
      </c>
      <c r="F643" s="46">
        <f>F644+F647+F648</f>
        <v>27.816000000000003</v>
      </c>
      <c r="G643" s="55" t="s">
        <v>4639</v>
      </c>
      <c r="H643" s="46" t="s">
        <v>4640</v>
      </c>
      <c r="I643" s="50"/>
      <c r="J643" s="50"/>
      <c r="K643" s="197" t="s">
        <v>3492</v>
      </c>
      <c r="L643" s="5"/>
      <c r="M643" s="64"/>
      <c r="N643" s="64"/>
      <c r="O643" s="39"/>
    </row>
    <row r="644" spans="1:15" ht="33.75">
      <c r="A644" s="179"/>
      <c r="B644" s="181"/>
      <c r="C644" s="203" t="s">
        <v>485</v>
      </c>
      <c r="D644" s="84" t="s">
        <v>4771</v>
      </c>
      <c r="E644" s="84" t="s">
        <v>3080</v>
      </c>
      <c r="F644" s="183">
        <v>25.731</v>
      </c>
      <c r="G644" s="190" t="s">
        <v>4641</v>
      </c>
      <c r="H644" s="183" t="s">
        <v>4642</v>
      </c>
      <c r="I644" s="183" t="s">
        <v>2109</v>
      </c>
      <c r="J644" s="183">
        <v>14.035</v>
      </c>
      <c r="K644" s="197"/>
      <c r="L644" s="5"/>
      <c r="M644" s="64"/>
      <c r="N644" s="64"/>
      <c r="O644" s="39"/>
    </row>
    <row r="645" spans="1:15" ht="12.75">
      <c r="A645" s="179"/>
      <c r="B645" s="181"/>
      <c r="C645" s="203"/>
      <c r="D645" s="84" t="s">
        <v>3081</v>
      </c>
      <c r="E645" s="84" t="s">
        <v>3082</v>
      </c>
      <c r="F645" s="183"/>
      <c r="G645" s="190"/>
      <c r="H645" s="183"/>
      <c r="I645" s="183"/>
      <c r="J645" s="183"/>
      <c r="K645" s="197"/>
      <c r="L645" s="5"/>
      <c r="M645" s="64"/>
      <c r="N645" s="64"/>
      <c r="O645" s="39"/>
    </row>
    <row r="646" spans="1:15" ht="22.5">
      <c r="A646" s="179"/>
      <c r="B646" s="181"/>
      <c r="C646" s="203"/>
      <c r="D646" s="84" t="s">
        <v>3083</v>
      </c>
      <c r="E646" s="84" t="s">
        <v>3084</v>
      </c>
      <c r="F646" s="183"/>
      <c r="G646" s="190"/>
      <c r="H646" s="183"/>
      <c r="I646" s="183"/>
      <c r="J646" s="183"/>
      <c r="K646" s="197"/>
      <c r="L646" s="5"/>
      <c r="M646" s="64"/>
      <c r="N646" s="64"/>
      <c r="O646" s="39"/>
    </row>
    <row r="647" spans="1:15" ht="67.5">
      <c r="A647" s="179"/>
      <c r="B647" s="84" t="s">
        <v>4772</v>
      </c>
      <c r="C647" s="84" t="s">
        <v>3085</v>
      </c>
      <c r="D647" s="84" t="s">
        <v>3086</v>
      </c>
      <c r="E647" s="84" t="s">
        <v>3087</v>
      </c>
      <c r="F647" s="77">
        <v>1.291</v>
      </c>
      <c r="G647" s="78" t="s">
        <v>2108</v>
      </c>
      <c r="H647" s="77">
        <v>1.291</v>
      </c>
      <c r="I647" s="111"/>
      <c r="J647" s="111"/>
      <c r="K647" s="197"/>
      <c r="L647" s="5"/>
      <c r="M647" s="64"/>
      <c r="N647" s="64"/>
      <c r="O647" s="39"/>
    </row>
    <row r="648" spans="1:15" ht="78.75">
      <c r="A648" s="179"/>
      <c r="B648" s="84" t="s">
        <v>4773</v>
      </c>
      <c r="C648" s="84" t="s">
        <v>599</v>
      </c>
      <c r="D648" s="84" t="s">
        <v>3088</v>
      </c>
      <c r="E648" s="84" t="s">
        <v>3089</v>
      </c>
      <c r="F648" s="77">
        <v>0.794</v>
      </c>
      <c r="G648" s="78" t="s">
        <v>2109</v>
      </c>
      <c r="H648" s="77">
        <v>0.794</v>
      </c>
      <c r="I648" s="111"/>
      <c r="J648" s="111"/>
      <c r="K648" s="197"/>
      <c r="L648" s="5"/>
      <c r="M648" s="64"/>
      <c r="N648" s="64"/>
      <c r="O648" s="39"/>
    </row>
    <row r="649" spans="1:15" ht="12.75">
      <c r="A649" s="179" t="s">
        <v>4206</v>
      </c>
      <c r="B649" s="181" t="s">
        <v>600</v>
      </c>
      <c r="C649" s="73" t="s">
        <v>2107</v>
      </c>
      <c r="D649" s="73" t="s">
        <v>3090</v>
      </c>
      <c r="E649" s="73" t="s">
        <v>3097</v>
      </c>
      <c r="F649" s="46">
        <f>F650+F654+F655+F656</f>
        <v>65.741</v>
      </c>
      <c r="G649" s="55" t="s">
        <v>2108</v>
      </c>
      <c r="H649" s="46">
        <f>SUM(H650:H656)</f>
        <v>65.741</v>
      </c>
      <c r="I649" s="50"/>
      <c r="J649" s="50"/>
      <c r="K649" s="197" t="s">
        <v>3492</v>
      </c>
      <c r="L649" s="5"/>
      <c r="M649" s="64"/>
      <c r="N649" s="64"/>
      <c r="O649" s="39"/>
    </row>
    <row r="650" spans="1:15" ht="12.75">
      <c r="A650" s="179"/>
      <c r="B650" s="181"/>
      <c r="C650" s="203" t="s">
        <v>485</v>
      </c>
      <c r="D650" s="84" t="s">
        <v>3090</v>
      </c>
      <c r="E650" s="84" t="s">
        <v>3091</v>
      </c>
      <c r="F650" s="183">
        <v>60.997</v>
      </c>
      <c r="G650" s="190" t="s">
        <v>2108</v>
      </c>
      <c r="H650" s="183">
        <v>60.997</v>
      </c>
      <c r="I650" s="111"/>
      <c r="J650" s="111"/>
      <c r="K650" s="197"/>
      <c r="L650" s="5"/>
      <c r="M650" s="64"/>
      <c r="N650" s="64"/>
      <c r="O650" s="39"/>
    </row>
    <row r="651" spans="1:15" ht="12.75">
      <c r="A651" s="179"/>
      <c r="B651" s="181"/>
      <c r="C651" s="203"/>
      <c r="D651" s="84" t="s">
        <v>3092</v>
      </c>
      <c r="E651" s="84" t="s">
        <v>3093</v>
      </c>
      <c r="F651" s="183"/>
      <c r="G651" s="190"/>
      <c r="H651" s="183"/>
      <c r="I651" s="111"/>
      <c r="J651" s="111"/>
      <c r="K651" s="197"/>
      <c r="L651" s="5"/>
      <c r="M651" s="64"/>
      <c r="N651" s="64"/>
      <c r="O651" s="39"/>
    </row>
    <row r="652" spans="1:15" ht="12.75">
      <c r="A652" s="179"/>
      <c r="B652" s="181"/>
      <c r="C652" s="203"/>
      <c r="D652" s="84" t="s">
        <v>3094</v>
      </c>
      <c r="E652" s="84" t="s">
        <v>3095</v>
      </c>
      <c r="F652" s="183"/>
      <c r="G652" s="190"/>
      <c r="H652" s="183"/>
      <c r="I652" s="111"/>
      <c r="J652" s="111"/>
      <c r="K652" s="197"/>
      <c r="L652" s="5"/>
      <c r="M652" s="64"/>
      <c r="N652" s="64"/>
      <c r="O652" s="39"/>
    </row>
    <row r="653" spans="1:15" ht="12.75">
      <c r="A653" s="179"/>
      <c r="B653" s="181"/>
      <c r="C653" s="203"/>
      <c r="D653" s="84" t="s">
        <v>3096</v>
      </c>
      <c r="E653" s="84" t="s">
        <v>3097</v>
      </c>
      <c r="F653" s="183"/>
      <c r="G653" s="190"/>
      <c r="H653" s="183"/>
      <c r="I653" s="111"/>
      <c r="J653" s="111"/>
      <c r="K653" s="197"/>
      <c r="L653" s="5"/>
      <c r="M653" s="64"/>
      <c r="N653" s="64"/>
      <c r="O653" s="39"/>
    </row>
    <row r="654" spans="1:15" ht="33.75">
      <c r="A654" s="179"/>
      <c r="B654" s="84" t="s">
        <v>3098</v>
      </c>
      <c r="C654" s="84" t="s">
        <v>3099</v>
      </c>
      <c r="D654" s="84" t="s">
        <v>3100</v>
      </c>
      <c r="E654" s="84" t="s">
        <v>3101</v>
      </c>
      <c r="F654" s="77">
        <v>0.834</v>
      </c>
      <c r="G654" s="78" t="s">
        <v>2108</v>
      </c>
      <c r="H654" s="77">
        <v>0.834</v>
      </c>
      <c r="I654" s="111"/>
      <c r="J654" s="111"/>
      <c r="K654" s="197"/>
      <c r="L654" s="5"/>
      <c r="M654" s="64"/>
      <c r="N654" s="64"/>
      <c r="O654" s="39"/>
    </row>
    <row r="655" spans="1:15" ht="22.5">
      <c r="A655" s="179"/>
      <c r="B655" s="84" t="s">
        <v>3102</v>
      </c>
      <c r="C655" s="84" t="s">
        <v>3103</v>
      </c>
      <c r="D655" s="84" t="s">
        <v>3104</v>
      </c>
      <c r="E655" s="84" t="s">
        <v>3105</v>
      </c>
      <c r="F655" s="77">
        <v>1.398</v>
      </c>
      <c r="G655" s="78" t="s">
        <v>2108</v>
      </c>
      <c r="H655" s="77">
        <v>1.398</v>
      </c>
      <c r="I655" s="111"/>
      <c r="J655" s="111"/>
      <c r="K655" s="197"/>
      <c r="L655" s="5"/>
      <c r="M655" s="64"/>
      <c r="N655" s="64"/>
      <c r="O655" s="39"/>
    </row>
    <row r="656" spans="1:15" ht="33.75">
      <c r="A656" s="179"/>
      <c r="B656" s="84" t="s">
        <v>3106</v>
      </c>
      <c r="C656" s="84" t="s">
        <v>3107</v>
      </c>
      <c r="D656" s="84" t="s">
        <v>3108</v>
      </c>
      <c r="E656" s="84" t="s">
        <v>3109</v>
      </c>
      <c r="F656" s="77">
        <v>2.512</v>
      </c>
      <c r="G656" s="78" t="s">
        <v>2108</v>
      </c>
      <c r="H656" s="77">
        <v>2.512</v>
      </c>
      <c r="I656" s="111"/>
      <c r="J656" s="111"/>
      <c r="K656" s="197"/>
      <c r="L656" s="5"/>
      <c r="M656" s="64"/>
      <c r="N656" s="64"/>
      <c r="O656" s="39"/>
    </row>
    <row r="657" spans="1:15" ht="21">
      <c r="A657" s="179" t="s">
        <v>4207</v>
      </c>
      <c r="B657" s="181" t="s">
        <v>601</v>
      </c>
      <c r="C657" s="73" t="s">
        <v>2107</v>
      </c>
      <c r="D657" s="73" t="s">
        <v>3110</v>
      </c>
      <c r="E657" s="73" t="s">
        <v>3119</v>
      </c>
      <c r="F657" s="46">
        <f>F658+F663+F664+F665+F666</f>
        <v>75.151</v>
      </c>
      <c r="G657" s="55" t="s">
        <v>2108</v>
      </c>
      <c r="H657" s="46">
        <f>H658+H663+H664+H665+H666</f>
        <v>75.151</v>
      </c>
      <c r="I657" s="50"/>
      <c r="J657" s="50"/>
      <c r="K657" s="197" t="s">
        <v>3492</v>
      </c>
      <c r="L657" s="5"/>
      <c r="M657" s="64"/>
      <c r="N657" s="64"/>
      <c r="O657" s="39"/>
    </row>
    <row r="658" spans="1:15" ht="12.75">
      <c r="A658" s="179"/>
      <c r="B658" s="181"/>
      <c r="C658" s="203" t="s">
        <v>485</v>
      </c>
      <c r="D658" s="84" t="s">
        <v>3110</v>
      </c>
      <c r="E658" s="84" t="s">
        <v>3111</v>
      </c>
      <c r="F658" s="183">
        <v>64.435</v>
      </c>
      <c r="G658" s="190" t="s">
        <v>2108</v>
      </c>
      <c r="H658" s="183">
        <v>64.435</v>
      </c>
      <c r="I658" s="111"/>
      <c r="J658" s="111"/>
      <c r="K658" s="197"/>
      <c r="L658" s="5"/>
      <c r="M658" s="64"/>
      <c r="N658" s="64"/>
      <c r="O658" s="39"/>
    </row>
    <row r="659" spans="1:15" ht="12.75">
      <c r="A659" s="179"/>
      <c r="B659" s="181"/>
      <c r="C659" s="203"/>
      <c r="D659" s="84" t="s">
        <v>3112</v>
      </c>
      <c r="E659" s="84" t="s">
        <v>3113</v>
      </c>
      <c r="F659" s="183"/>
      <c r="G659" s="190"/>
      <c r="H659" s="183"/>
      <c r="I659" s="111"/>
      <c r="J659" s="111"/>
      <c r="K659" s="197"/>
      <c r="L659" s="5"/>
      <c r="M659" s="64"/>
      <c r="N659" s="64"/>
      <c r="O659" s="39"/>
    </row>
    <row r="660" spans="1:15" ht="12.75">
      <c r="A660" s="179"/>
      <c r="B660" s="181"/>
      <c r="C660" s="203"/>
      <c r="D660" s="84" t="s">
        <v>3114</v>
      </c>
      <c r="E660" s="84" t="s">
        <v>3115</v>
      </c>
      <c r="F660" s="183"/>
      <c r="G660" s="190"/>
      <c r="H660" s="183"/>
      <c r="I660" s="111"/>
      <c r="J660" s="111"/>
      <c r="K660" s="197"/>
      <c r="L660" s="5"/>
      <c r="M660" s="64"/>
      <c r="N660" s="64"/>
      <c r="O660" s="39"/>
    </row>
    <row r="661" spans="1:15" ht="12.75">
      <c r="A661" s="179"/>
      <c r="B661" s="181"/>
      <c r="C661" s="203"/>
      <c r="D661" s="84" t="s">
        <v>3116</v>
      </c>
      <c r="E661" s="84" t="s">
        <v>3117</v>
      </c>
      <c r="F661" s="183"/>
      <c r="G661" s="190"/>
      <c r="H661" s="183"/>
      <c r="I661" s="111"/>
      <c r="J661" s="111"/>
      <c r="K661" s="197"/>
      <c r="L661" s="5"/>
      <c r="M661" s="64"/>
      <c r="N661" s="64"/>
      <c r="O661" s="39"/>
    </row>
    <row r="662" spans="1:15" ht="22.5">
      <c r="A662" s="179"/>
      <c r="B662" s="181"/>
      <c r="C662" s="203"/>
      <c r="D662" s="84" t="s">
        <v>3118</v>
      </c>
      <c r="E662" s="84" t="s">
        <v>3119</v>
      </c>
      <c r="F662" s="183"/>
      <c r="G662" s="190"/>
      <c r="H662" s="183"/>
      <c r="I662" s="111"/>
      <c r="J662" s="111"/>
      <c r="K662" s="197"/>
      <c r="L662" s="5"/>
      <c r="M662" s="64"/>
      <c r="N662" s="64"/>
      <c r="O662" s="39"/>
    </row>
    <row r="663" spans="1:15" ht="45">
      <c r="A663" s="179"/>
      <c r="B663" s="84" t="s">
        <v>3120</v>
      </c>
      <c r="C663" s="84" t="s">
        <v>3121</v>
      </c>
      <c r="D663" s="84" t="s">
        <v>3122</v>
      </c>
      <c r="E663" s="84" t="s">
        <v>3123</v>
      </c>
      <c r="F663" s="77">
        <v>0.457</v>
      </c>
      <c r="G663" s="78" t="s">
        <v>2108</v>
      </c>
      <c r="H663" s="77">
        <v>0.457</v>
      </c>
      <c r="I663" s="111"/>
      <c r="J663" s="111"/>
      <c r="K663" s="197"/>
      <c r="L663" s="5"/>
      <c r="M663" s="64"/>
      <c r="N663" s="64"/>
      <c r="O663" s="39"/>
    </row>
    <row r="664" spans="1:15" ht="45">
      <c r="A664" s="179"/>
      <c r="B664" s="84" t="s">
        <v>3124</v>
      </c>
      <c r="C664" s="84" t="s">
        <v>3125</v>
      </c>
      <c r="D664" s="84" t="s">
        <v>3126</v>
      </c>
      <c r="E664" s="84" t="s">
        <v>3127</v>
      </c>
      <c r="F664" s="77">
        <v>2.545</v>
      </c>
      <c r="G664" s="78" t="s">
        <v>2108</v>
      </c>
      <c r="H664" s="77">
        <v>2.545</v>
      </c>
      <c r="I664" s="111"/>
      <c r="J664" s="111"/>
      <c r="K664" s="197"/>
      <c r="L664" s="5"/>
      <c r="M664" s="64"/>
      <c r="N664" s="64"/>
      <c r="O664" s="39"/>
    </row>
    <row r="665" spans="1:15" ht="45">
      <c r="A665" s="179"/>
      <c r="B665" s="84" t="s">
        <v>3128</v>
      </c>
      <c r="C665" s="84" t="s">
        <v>3129</v>
      </c>
      <c r="D665" s="84" t="s">
        <v>3130</v>
      </c>
      <c r="E665" s="84" t="s">
        <v>3131</v>
      </c>
      <c r="F665" s="77">
        <v>6.079</v>
      </c>
      <c r="G665" s="78" t="s">
        <v>2108</v>
      </c>
      <c r="H665" s="77">
        <v>6.079</v>
      </c>
      <c r="I665" s="111"/>
      <c r="J665" s="111"/>
      <c r="K665" s="197"/>
      <c r="L665" s="5"/>
      <c r="M665" s="64"/>
      <c r="N665" s="64"/>
      <c r="O665" s="39"/>
    </row>
    <row r="666" spans="1:15" ht="45">
      <c r="A666" s="179"/>
      <c r="B666" s="84" t="s">
        <v>3132</v>
      </c>
      <c r="C666" s="84" t="s">
        <v>3133</v>
      </c>
      <c r="D666" s="84" t="s">
        <v>3134</v>
      </c>
      <c r="E666" s="84" t="s">
        <v>3135</v>
      </c>
      <c r="F666" s="77">
        <v>1.635</v>
      </c>
      <c r="G666" s="78" t="s">
        <v>2108</v>
      </c>
      <c r="H666" s="77">
        <v>1.635</v>
      </c>
      <c r="I666" s="111"/>
      <c r="J666" s="111"/>
      <c r="K666" s="197"/>
      <c r="L666" s="5"/>
      <c r="M666" s="64"/>
      <c r="N666" s="64"/>
      <c r="O666" s="39"/>
    </row>
    <row r="667" spans="1:15" ht="12.75" customHeight="1">
      <c r="A667" s="121" t="s">
        <v>4208</v>
      </c>
      <c r="B667" s="72" t="s">
        <v>602</v>
      </c>
      <c r="C667" s="73" t="s">
        <v>2107</v>
      </c>
      <c r="D667" s="73" t="s">
        <v>3136</v>
      </c>
      <c r="E667" s="73" t="s">
        <v>3137</v>
      </c>
      <c r="F667" s="46">
        <v>2.929</v>
      </c>
      <c r="G667" s="55" t="s">
        <v>2108</v>
      </c>
      <c r="H667" s="46">
        <f>F667</f>
        <v>2.929</v>
      </c>
      <c r="I667" s="50"/>
      <c r="J667" s="50"/>
      <c r="K667" s="75" t="s">
        <v>3492</v>
      </c>
      <c r="L667" s="5"/>
      <c r="M667" s="64"/>
      <c r="N667" s="64"/>
      <c r="O667" s="39"/>
    </row>
    <row r="668" spans="1:15" ht="42">
      <c r="A668" s="179" t="s">
        <v>4209</v>
      </c>
      <c r="B668" s="181" t="s">
        <v>3138</v>
      </c>
      <c r="C668" s="73" t="s">
        <v>2107</v>
      </c>
      <c r="D668" s="73" t="s">
        <v>3139</v>
      </c>
      <c r="E668" s="73" t="s">
        <v>3140</v>
      </c>
      <c r="F668" s="46">
        <f>F669+F671</f>
        <v>16.84</v>
      </c>
      <c r="G668" s="55" t="s">
        <v>2109</v>
      </c>
      <c r="H668" s="46">
        <f>SUM(H669:H671)</f>
        <v>16.84</v>
      </c>
      <c r="I668" s="50"/>
      <c r="J668" s="50"/>
      <c r="K668" s="197" t="s">
        <v>3492</v>
      </c>
      <c r="L668" s="5"/>
      <c r="M668" s="64"/>
      <c r="N668" s="64"/>
      <c r="O668" s="39"/>
    </row>
    <row r="669" spans="1:15" ht="33.75">
      <c r="A669" s="179"/>
      <c r="B669" s="181"/>
      <c r="C669" s="203" t="s">
        <v>485</v>
      </c>
      <c r="D669" s="84" t="s">
        <v>3139</v>
      </c>
      <c r="E669" s="84" t="s">
        <v>3141</v>
      </c>
      <c r="F669" s="183">
        <v>16.576</v>
      </c>
      <c r="G669" s="190" t="s">
        <v>2109</v>
      </c>
      <c r="H669" s="183">
        <v>16.576</v>
      </c>
      <c r="I669" s="77"/>
      <c r="J669" s="77"/>
      <c r="K669" s="197"/>
      <c r="L669" s="5"/>
      <c r="M669" s="64"/>
      <c r="N669" s="64"/>
      <c r="O669" s="39"/>
    </row>
    <row r="670" spans="1:15" ht="12.75">
      <c r="A670" s="179"/>
      <c r="B670" s="181"/>
      <c r="C670" s="203"/>
      <c r="D670" s="84" t="s">
        <v>3142</v>
      </c>
      <c r="E670" s="84" t="s">
        <v>3143</v>
      </c>
      <c r="F670" s="183"/>
      <c r="G670" s="190"/>
      <c r="H670" s="183"/>
      <c r="I670" s="77"/>
      <c r="J670" s="77"/>
      <c r="K670" s="197"/>
      <c r="L670" s="5"/>
      <c r="M670" s="64"/>
      <c r="N670" s="64"/>
      <c r="O670" s="39"/>
    </row>
    <row r="671" spans="1:15" ht="45">
      <c r="A671" s="179"/>
      <c r="B671" s="84" t="s">
        <v>3144</v>
      </c>
      <c r="C671" s="84" t="s">
        <v>3129</v>
      </c>
      <c r="D671" s="84" t="s">
        <v>3145</v>
      </c>
      <c r="E671" s="84" t="s">
        <v>3140</v>
      </c>
      <c r="F671" s="77">
        <v>0.264</v>
      </c>
      <c r="G671" s="78" t="s">
        <v>2109</v>
      </c>
      <c r="H671" s="77">
        <v>0.264</v>
      </c>
      <c r="I671" s="111"/>
      <c r="J671" s="111"/>
      <c r="K671" s="197"/>
      <c r="L671" s="5"/>
      <c r="M671" s="64"/>
      <c r="N671" s="64"/>
      <c r="O671" s="39"/>
    </row>
    <row r="672" spans="1:15" ht="31.5">
      <c r="A672" s="179" t="s">
        <v>4210</v>
      </c>
      <c r="B672" s="181" t="s">
        <v>3146</v>
      </c>
      <c r="C672" s="73" t="s">
        <v>2107</v>
      </c>
      <c r="D672" s="73" t="s">
        <v>3147</v>
      </c>
      <c r="E672" s="73" t="s">
        <v>3148</v>
      </c>
      <c r="F672" s="46">
        <f>F673+F675</f>
        <v>15.787</v>
      </c>
      <c r="G672" s="55" t="s">
        <v>3149</v>
      </c>
      <c r="H672" s="46">
        <f>H673+H675</f>
        <v>15.787</v>
      </c>
      <c r="I672" s="46"/>
      <c r="J672" s="46"/>
      <c r="K672" s="197" t="s">
        <v>3492</v>
      </c>
      <c r="L672" s="5"/>
      <c r="M672" s="64"/>
      <c r="N672" s="64"/>
      <c r="O672" s="39"/>
    </row>
    <row r="673" spans="1:15" ht="33.75">
      <c r="A673" s="179"/>
      <c r="B673" s="181"/>
      <c r="C673" s="203" t="s">
        <v>485</v>
      </c>
      <c r="D673" s="84" t="s">
        <v>3147</v>
      </c>
      <c r="E673" s="84" t="s">
        <v>3150</v>
      </c>
      <c r="F673" s="183">
        <v>13.845</v>
      </c>
      <c r="G673" s="190" t="s">
        <v>2109</v>
      </c>
      <c r="H673" s="183">
        <v>13.845</v>
      </c>
      <c r="I673" s="77"/>
      <c r="J673" s="77"/>
      <c r="K673" s="197"/>
      <c r="L673" s="5"/>
      <c r="M673" s="64"/>
      <c r="N673" s="64"/>
      <c r="O673" s="39"/>
    </row>
    <row r="674" spans="1:15" ht="22.5">
      <c r="A674" s="179"/>
      <c r="B674" s="181"/>
      <c r="C674" s="203"/>
      <c r="D674" s="84" t="s">
        <v>3151</v>
      </c>
      <c r="E674" s="84" t="s">
        <v>3148</v>
      </c>
      <c r="F674" s="183"/>
      <c r="G674" s="190"/>
      <c r="H674" s="183"/>
      <c r="I674" s="77"/>
      <c r="J674" s="77"/>
      <c r="K674" s="197"/>
      <c r="L674" s="5"/>
      <c r="M674" s="64"/>
      <c r="N674" s="64"/>
      <c r="O674" s="39"/>
    </row>
    <row r="675" spans="1:15" ht="22.5">
      <c r="A675" s="179"/>
      <c r="B675" s="84" t="s">
        <v>3152</v>
      </c>
      <c r="C675" s="84" t="s">
        <v>604</v>
      </c>
      <c r="D675" s="84" t="s">
        <v>3153</v>
      </c>
      <c r="E675" s="84" t="s">
        <v>3154</v>
      </c>
      <c r="F675" s="77">
        <v>1.942</v>
      </c>
      <c r="G675" s="78" t="s">
        <v>2109</v>
      </c>
      <c r="H675" s="77">
        <v>1.942</v>
      </c>
      <c r="I675" s="77"/>
      <c r="J675" s="77"/>
      <c r="K675" s="197"/>
      <c r="L675" s="5"/>
      <c r="M675" s="64"/>
      <c r="N675" s="64"/>
      <c r="O675" s="39"/>
    </row>
    <row r="676" spans="1:15" ht="31.5">
      <c r="A676" s="121" t="s">
        <v>4211</v>
      </c>
      <c r="B676" s="72" t="s">
        <v>3155</v>
      </c>
      <c r="C676" s="73" t="s">
        <v>2107</v>
      </c>
      <c r="D676" s="73" t="s">
        <v>3156</v>
      </c>
      <c r="E676" s="73" t="s">
        <v>3157</v>
      </c>
      <c r="F676" s="46">
        <v>9.539</v>
      </c>
      <c r="G676" s="55" t="s">
        <v>2109</v>
      </c>
      <c r="H676" s="46">
        <f>F676</f>
        <v>9.539</v>
      </c>
      <c r="I676" s="50"/>
      <c r="J676" s="50"/>
      <c r="K676" s="48" t="s">
        <v>3492</v>
      </c>
      <c r="L676" s="5"/>
      <c r="M676" s="64"/>
      <c r="N676" s="64"/>
      <c r="O676" s="39"/>
    </row>
    <row r="677" spans="1:15" ht="42">
      <c r="A677" s="179" t="s">
        <v>4212</v>
      </c>
      <c r="B677" s="181" t="s">
        <v>3158</v>
      </c>
      <c r="C677" s="73" t="s">
        <v>2107</v>
      </c>
      <c r="D677" s="73" t="s">
        <v>4774</v>
      </c>
      <c r="E677" s="73" t="s">
        <v>4775</v>
      </c>
      <c r="F677" s="46">
        <f>SUM(F678:F679)</f>
        <v>1.723</v>
      </c>
      <c r="G677" s="55" t="s">
        <v>2108</v>
      </c>
      <c r="H677" s="46">
        <f>SUM(H678:H679)</f>
        <v>1.723</v>
      </c>
      <c r="I677" s="50"/>
      <c r="J677" s="50"/>
      <c r="K677" s="197" t="s">
        <v>3492</v>
      </c>
      <c r="L677" s="5"/>
      <c r="M677" s="64"/>
      <c r="N677" s="64"/>
      <c r="O677" s="39"/>
    </row>
    <row r="678" spans="1:15" ht="33.75">
      <c r="A678" s="179"/>
      <c r="B678" s="181"/>
      <c r="C678" s="203" t="s">
        <v>485</v>
      </c>
      <c r="D678" s="84" t="s">
        <v>4776</v>
      </c>
      <c r="E678" s="84" t="s">
        <v>3159</v>
      </c>
      <c r="F678" s="183">
        <v>1.723</v>
      </c>
      <c r="G678" s="190" t="s">
        <v>2108</v>
      </c>
      <c r="H678" s="183">
        <v>1.723</v>
      </c>
      <c r="I678" s="77"/>
      <c r="J678" s="77"/>
      <c r="K678" s="197"/>
      <c r="L678" s="5"/>
      <c r="M678" s="64"/>
      <c r="N678" s="64"/>
      <c r="O678" s="39"/>
    </row>
    <row r="679" spans="1:15" ht="33.75">
      <c r="A679" s="179"/>
      <c r="B679" s="181"/>
      <c r="C679" s="203"/>
      <c r="D679" s="84" t="s">
        <v>3160</v>
      </c>
      <c r="E679" s="84" t="s">
        <v>4775</v>
      </c>
      <c r="F679" s="183"/>
      <c r="G679" s="190"/>
      <c r="H679" s="183"/>
      <c r="I679" s="77"/>
      <c r="J679" s="77"/>
      <c r="K679" s="197"/>
      <c r="L679" s="5"/>
      <c r="M679" s="64"/>
      <c r="N679" s="64"/>
      <c r="O679" s="39"/>
    </row>
    <row r="680" spans="1:15" ht="42">
      <c r="A680" s="179" t="s">
        <v>4213</v>
      </c>
      <c r="B680" s="73" t="s">
        <v>3161</v>
      </c>
      <c r="C680" s="73" t="s">
        <v>2107</v>
      </c>
      <c r="D680" s="73" t="s">
        <v>4777</v>
      </c>
      <c r="E680" s="73" t="s">
        <v>3163</v>
      </c>
      <c r="F680" s="46">
        <f>F681+F682</f>
        <v>13.01</v>
      </c>
      <c r="G680" s="55" t="s">
        <v>4643</v>
      </c>
      <c r="H680" s="46" t="s">
        <v>4644</v>
      </c>
      <c r="I680" s="46" t="s">
        <v>2109</v>
      </c>
      <c r="J680" s="46">
        <v>3.328</v>
      </c>
      <c r="K680" s="197" t="s">
        <v>3492</v>
      </c>
      <c r="L680" s="5"/>
      <c r="M680" s="64"/>
      <c r="N680" s="64"/>
      <c r="O680" s="39"/>
    </row>
    <row r="681" spans="1:15" ht="33.75">
      <c r="A681" s="179"/>
      <c r="B681" s="207"/>
      <c r="C681" s="84" t="s">
        <v>485</v>
      </c>
      <c r="D681" s="84" t="s">
        <v>4778</v>
      </c>
      <c r="E681" s="84" t="s">
        <v>3162</v>
      </c>
      <c r="F681" s="77">
        <v>9.682</v>
      </c>
      <c r="G681" s="78" t="s">
        <v>3500</v>
      </c>
      <c r="H681" s="77">
        <f>F681</f>
        <v>9.682</v>
      </c>
      <c r="I681" s="77"/>
      <c r="J681" s="77"/>
      <c r="K681" s="197"/>
      <c r="L681" s="5"/>
      <c r="M681" s="64"/>
      <c r="N681" s="64"/>
      <c r="O681" s="39"/>
    </row>
    <row r="682" spans="1:15" ht="33.75">
      <c r="A682" s="179"/>
      <c r="B682" s="207"/>
      <c r="C682" s="84"/>
      <c r="D682" s="84" t="s">
        <v>3499</v>
      </c>
      <c r="E682" s="84" t="s">
        <v>3163</v>
      </c>
      <c r="F682" s="77">
        <v>3.328</v>
      </c>
      <c r="G682" s="78" t="s">
        <v>2109</v>
      </c>
      <c r="H682" s="77">
        <f>F682</f>
        <v>3.328</v>
      </c>
      <c r="I682" s="77"/>
      <c r="J682" s="77"/>
      <c r="K682" s="197"/>
      <c r="L682" s="5"/>
      <c r="M682" s="64"/>
      <c r="N682" s="64"/>
      <c r="O682" s="39"/>
    </row>
    <row r="683" spans="1:15" ht="31.5">
      <c r="A683" s="179" t="s">
        <v>4214</v>
      </c>
      <c r="B683" s="181" t="s">
        <v>3164</v>
      </c>
      <c r="C683" s="73" t="s">
        <v>2107</v>
      </c>
      <c r="D683" s="73" t="s">
        <v>3165</v>
      </c>
      <c r="E683" s="73" t="s">
        <v>3166</v>
      </c>
      <c r="F683" s="46">
        <f>F684+F686+F687</f>
        <v>3.555</v>
      </c>
      <c r="G683" s="55" t="s">
        <v>2108</v>
      </c>
      <c r="H683" s="46">
        <f>SUM(H684:H687)</f>
        <v>3.555</v>
      </c>
      <c r="I683" s="50"/>
      <c r="J683" s="50"/>
      <c r="K683" s="197" t="s">
        <v>3492</v>
      </c>
      <c r="L683" s="5"/>
      <c r="M683" s="64"/>
      <c r="N683" s="64"/>
      <c r="O683" s="39"/>
    </row>
    <row r="684" spans="1:15" ht="33.75">
      <c r="A684" s="179"/>
      <c r="B684" s="181"/>
      <c r="C684" s="203" t="s">
        <v>485</v>
      </c>
      <c r="D684" s="84" t="s">
        <v>3165</v>
      </c>
      <c r="E684" s="84" t="s">
        <v>3167</v>
      </c>
      <c r="F684" s="183">
        <v>2.596</v>
      </c>
      <c r="G684" s="190" t="s">
        <v>2108</v>
      </c>
      <c r="H684" s="183">
        <v>2.596</v>
      </c>
      <c r="I684" s="77"/>
      <c r="J684" s="77"/>
      <c r="K684" s="197"/>
      <c r="L684" s="5"/>
      <c r="M684" s="64"/>
      <c r="N684" s="64"/>
      <c r="O684" s="39"/>
    </row>
    <row r="685" spans="1:15" ht="12.75">
      <c r="A685" s="179"/>
      <c r="B685" s="181"/>
      <c r="C685" s="203"/>
      <c r="D685" s="84" t="s">
        <v>3168</v>
      </c>
      <c r="E685" s="84" t="s">
        <v>3169</v>
      </c>
      <c r="F685" s="183"/>
      <c r="G685" s="190"/>
      <c r="H685" s="183"/>
      <c r="I685" s="77"/>
      <c r="J685" s="77"/>
      <c r="K685" s="197"/>
      <c r="L685" s="5"/>
      <c r="M685" s="64"/>
      <c r="N685" s="64"/>
      <c r="O685" s="39"/>
    </row>
    <row r="686" spans="1:15" ht="33.75">
      <c r="A686" s="179"/>
      <c r="B686" s="84" t="s">
        <v>3170</v>
      </c>
      <c r="C686" s="84" t="s">
        <v>3171</v>
      </c>
      <c r="D686" s="84" t="s">
        <v>3172</v>
      </c>
      <c r="E686" s="84" t="s">
        <v>3173</v>
      </c>
      <c r="F686" s="77">
        <v>0.793</v>
      </c>
      <c r="G686" s="78" t="s">
        <v>2108</v>
      </c>
      <c r="H686" s="77">
        <v>0.793</v>
      </c>
      <c r="I686" s="111"/>
      <c r="J686" s="111"/>
      <c r="K686" s="197"/>
      <c r="L686" s="5"/>
      <c r="M686" s="64"/>
      <c r="N686" s="64"/>
      <c r="O686" s="39"/>
    </row>
    <row r="687" spans="1:15" ht="33.75">
      <c r="A687" s="179"/>
      <c r="B687" s="84" t="s">
        <v>3174</v>
      </c>
      <c r="C687" s="84" t="s">
        <v>3121</v>
      </c>
      <c r="D687" s="84" t="s">
        <v>3175</v>
      </c>
      <c r="E687" s="84" t="s">
        <v>3166</v>
      </c>
      <c r="F687" s="77">
        <v>0.166</v>
      </c>
      <c r="G687" s="78" t="s">
        <v>2108</v>
      </c>
      <c r="H687" s="77">
        <v>0.166</v>
      </c>
      <c r="I687" s="111"/>
      <c r="J687" s="111"/>
      <c r="K687" s="197"/>
      <c r="L687" s="5"/>
      <c r="M687" s="64"/>
      <c r="N687" s="64"/>
      <c r="O687" s="39"/>
    </row>
    <row r="688" spans="1:15" ht="31.5">
      <c r="A688" s="179" t="s">
        <v>4215</v>
      </c>
      <c r="B688" s="181" t="s">
        <v>3176</v>
      </c>
      <c r="C688" s="73" t="s">
        <v>2107</v>
      </c>
      <c r="D688" s="73" t="s">
        <v>3177</v>
      </c>
      <c r="E688" s="73" t="s">
        <v>3179</v>
      </c>
      <c r="F688" s="46">
        <f>F689+F690</f>
        <v>4.3580000000000005</v>
      </c>
      <c r="G688" s="55" t="s">
        <v>2108</v>
      </c>
      <c r="H688" s="46">
        <f>SUM(H689:H690)</f>
        <v>4.3580000000000005</v>
      </c>
      <c r="I688" s="50"/>
      <c r="J688" s="50"/>
      <c r="K688" s="197" t="s">
        <v>3492</v>
      </c>
      <c r="L688" s="5"/>
      <c r="M688" s="64"/>
      <c r="N688" s="64"/>
      <c r="O688" s="39"/>
    </row>
    <row r="689" spans="1:15" ht="12.75">
      <c r="A689" s="179"/>
      <c r="B689" s="181"/>
      <c r="C689" s="84" t="s">
        <v>485</v>
      </c>
      <c r="D689" s="84" t="s">
        <v>3178</v>
      </c>
      <c r="E689" s="84" t="s">
        <v>3179</v>
      </c>
      <c r="F689" s="77">
        <v>2.032</v>
      </c>
      <c r="G689" s="78" t="s">
        <v>2108</v>
      </c>
      <c r="H689" s="77">
        <v>2.032</v>
      </c>
      <c r="I689" s="111"/>
      <c r="J689" s="111"/>
      <c r="K689" s="197"/>
      <c r="L689" s="5"/>
      <c r="M689" s="64"/>
      <c r="N689" s="64"/>
      <c r="O689" s="39"/>
    </row>
    <row r="690" spans="1:15" ht="45">
      <c r="A690" s="179"/>
      <c r="B690" s="84" t="s">
        <v>3180</v>
      </c>
      <c r="C690" s="84" t="s">
        <v>3121</v>
      </c>
      <c r="D690" s="84" t="s">
        <v>3177</v>
      </c>
      <c r="E690" s="84" t="s">
        <v>3181</v>
      </c>
      <c r="F690" s="77">
        <v>2.326</v>
      </c>
      <c r="G690" s="78" t="s">
        <v>2108</v>
      </c>
      <c r="H690" s="77">
        <v>2.326</v>
      </c>
      <c r="I690" s="111"/>
      <c r="J690" s="111"/>
      <c r="K690" s="197"/>
      <c r="L690" s="5"/>
      <c r="M690" s="64"/>
      <c r="N690" s="64"/>
      <c r="O690" s="39"/>
    </row>
    <row r="691" spans="1:15" ht="42">
      <c r="A691" s="121" t="s">
        <v>4216</v>
      </c>
      <c r="B691" s="72" t="s">
        <v>1035</v>
      </c>
      <c r="C691" s="73" t="s">
        <v>485</v>
      </c>
      <c r="D691" s="73" t="s">
        <v>4779</v>
      </c>
      <c r="E691" s="73" t="s">
        <v>3182</v>
      </c>
      <c r="F691" s="46">
        <v>10.773</v>
      </c>
      <c r="G691" s="55" t="s">
        <v>2108</v>
      </c>
      <c r="H691" s="46">
        <f>F691</f>
        <v>10.773</v>
      </c>
      <c r="I691" s="50"/>
      <c r="J691" s="50"/>
      <c r="K691" s="48" t="s">
        <v>3492</v>
      </c>
      <c r="L691" s="5"/>
      <c r="M691" s="64"/>
      <c r="N691" s="64"/>
      <c r="O691" s="39"/>
    </row>
    <row r="692" spans="1:15" ht="42">
      <c r="A692" s="121" t="s">
        <v>4217</v>
      </c>
      <c r="B692" s="72" t="s">
        <v>3183</v>
      </c>
      <c r="C692" s="73" t="s">
        <v>485</v>
      </c>
      <c r="D692" s="73" t="s">
        <v>4780</v>
      </c>
      <c r="E692" s="73" t="s">
        <v>3184</v>
      </c>
      <c r="F692" s="46">
        <v>3.172</v>
      </c>
      <c r="G692" s="55" t="s">
        <v>603</v>
      </c>
      <c r="H692" s="46">
        <f>F692</f>
        <v>3.172</v>
      </c>
      <c r="I692" s="50"/>
      <c r="J692" s="50"/>
      <c r="K692" s="48" t="s">
        <v>3495</v>
      </c>
      <c r="L692" s="5"/>
      <c r="M692" s="64"/>
      <c r="N692" s="64"/>
      <c r="O692" s="39"/>
    </row>
    <row r="693" spans="1:15" ht="31.5">
      <c r="A693" s="179" t="s">
        <v>4218</v>
      </c>
      <c r="B693" s="181" t="s">
        <v>3185</v>
      </c>
      <c r="C693" s="73" t="s">
        <v>2107</v>
      </c>
      <c r="D693" s="73" t="s">
        <v>3186</v>
      </c>
      <c r="E693" s="73" t="s">
        <v>3192</v>
      </c>
      <c r="F693" s="46">
        <f>F694+F695+F697</f>
        <v>36.581</v>
      </c>
      <c r="G693" s="55" t="s">
        <v>2109</v>
      </c>
      <c r="H693" s="46">
        <f>SUM(H694:H697)</f>
        <v>36.581</v>
      </c>
      <c r="I693" s="50"/>
      <c r="J693" s="50"/>
      <c r="K693" s="197" t="s">
        <v>3492</v>
      </c>
      <c r="L693" s="5"/>
      <c r="M693" s="64"/>
      <c r="N693" s="64"/>
      <c r="O693" s="39"/>
    </row>
    <row r="694" spans="1:15" ht="33.75">
      <c r="A694" s="179"/>
      <c r="B694" s="181"/>
      <c r="C694" s="84" t="s">
        <v>485</v>
      </c>
      <c r="D694" s="84" t="s">
        <v>3186</v>
      </c>
      <c r="E694" s="84" t="s">
        <v>3187</v>
      </c>
      <c r="F694" s="77">
        <v>18.792</v>
      </c>
      <c r="G694" s="190" t="s">
        <v>2109</v>
      </c>
      <c r="H694" s="77">
        <v>18.792</v>
      </c>
      <c r="I694" s="77"/>
      <c r="J694" s="77"/>
      <c r="K694" s="197"/>
      <c r="L694" s="5"/>
      <c r="M694" s="64"/>
      <c r="N694" s="64"/>
      <c r="O694" s="39"/>
    </row>
    <row r="695" spans="1:15" ht="22.5">
      <c r="A695" s="179"/>
      <c r="B695" s="181"/>
      <c r="C695" s="203" t="s">
        <v>3188</v>
      </c>
      <c r="D695" s="84" t="s">
        <v>3189</v>
      </c>
      <c r="E695" s="84" t="s">
        <v>3190</v>
      </c>
      <c r="F695" s="183">
        <v>16.908</v>
      </c>
      <c r="G695" s="190"/>
      <c r="H695" s="183">
        <v>16.908</v>
      </c>
      <c r="I695" s="77"/>
      <c r="J695" s="77"/>
      <c r="K695" s="197"/>
      <c r="L695" s="5"/>
      <c r="M695" s="64"/>
      <c r="N695" s="64"/>
      <c r="O695" s="39"/>
    </row>
    <row r="696" spans="1:15" ht="12.75">
      <c r="A696" s="179"/>
      <c r="B696" s="181"/>
      <c r="C696" s="203"/>
      <c r="D696" s="84" t="s">
        <v>3191</v>
      </c>
      <c r="E696" s="84" t="s">
        <v>3192</v>
      </c>
      <c r="F696" s="183"/>
      <c r="G696" s="190"/>
      <c r="H696" s="183"/>
      <c r="I696" s="77"/>
      <c r="J696" s="77"/>
      <c r="K696" s="197"/>
      <c r="L696" s="5"/>
      <c r="M696" s="64"/>
      <c r="N696" s="64"/>
      <c r="O696" s="39"/>
    </row>
    <row r="697" spans="1:15" ht="45">
      <c r="A697" s="179"/>
      <c r="B697" s="84" t="s">
        <v>3193</v>
      </c>
      <c r="C697" s="84" t="s">
        <v>3194</v>
      </c>
      <c r="D697" s="84" t="s">
        <v>3195</v>
      </c>
      <c r="E697" s="84" t="s">
        <v>3196</v>
      </c>
      <c r="F697" s="77">
        <v>0.881</v>
      </c>
      <c r="G697" s="78" t="s">
        <v>2109</v>
      </c>
      <c r="H697" s="77">
        <v>0.881</v>
      </c>
      <c r="I697" s="77"/>
      <c r="J697" s="77"/>
      <c r="K697" s="197"/>
      <c r="L697" s="5"/>
      <c r="M697" s="64"/>
      <c r="N697" s="64"/>
      <c r="O697" s="39"/>
    </row>
    <row r="698" spans="1:15" ht="31.5">
      <c r="A698" s="121" t="s">
        <v>4219</v>
      </c>
      <c r="B698" s="72" t="s">
        <v>3197</v>
      </c>
      <c r="C698" s="73" t="s">
        <v>485</v>
      </c>
      <c r="D698" s="73" t="s">
        <v>4781</v>
      </c>
      <c r="E698" s="73" t="s">
        <v>3198</v>
      </c>
      <c r="F698" s="46">
        <v>1.009</v>
      </c>
      <c r="G698" s="55" t="s">
        <v>3516</v>
      </c>
      <c r="H698" s="46">
        <f>F698</f>
        <v>1.009</v>
      </c>
      <c r="I698" s="50"/>
      <c r="J698" s="50"/>
      <c r="K698" s="48" t="s">
        <v>3492</v>
      </c>
      <c r="L698" s="5"/>
      <c r="M698" s="64"/>
      <c r="N698" s="64"/>
      <c r="O698" s="39"/>
    </row>
    <row r="699" spans="1:15" ht="31.5">
      <c r="A699" s="121" t="s">
        <v>4220</v>
      </c>
      <c r="B699" s="72" t="s">
        <v>3199</v>
      </c>
      <c r="C699" s="73" t="s">
        <v>485</v>
      </c>
      <c r="D699" s="73" t="s">
        <v>3200</v>
      </c>
      <c r="E699" s="73" t="s">
        <v>3201</v>
      </c>
      <c r="F699" s="46">
        <v>2.006</v>
      </c>
      <c r="G699" s="55" t="s">
        <v>2108</v>
      </c>
      <c r="H699" s="46">
        <f>F699</f>
        <v>2.006</v>
      </c>
      <c r="I699" s="50"/>
      <c r="J699" s="50"/>
      <c r="K699" s="48" t="s">
        <v>3492</v>
      </c>
      <c r="L699" s="5"/>
      <c r="M699" s="64"/>
      <c r="N699" s="64"/>
      <c r="O699" s="39"/>
    </row>
    <row r="700" spans="1:15" ht="31.5">
      <c r="A700" s="179" t="s">
        <v>4221</v>
      </c>
      <c r="B700" s="73" t="s">
        <v>446</v>
      </c>
      <c r="C700" s="73" t="s">
        <v>2107</v>
      </c>
      <c r="D700" s="73" t="s">
        <v>3203</v>
      </c>
      <c r="E700" s="73" t="s">
        <v>3202</v>
      </c>
      <c r="F700" s="46">
        <f>F701+F703</f>
        <v>10.782</v>
      </c>
      <c r="G700" s="55" t="s">
        <v>2108</v>
      </c>
      <c r="H700" s="46">
        <f>SUM(H701:H703)</f>
        <v>10.782</v>
      </c>
      <c r="I700" s="50"/>
      <c r="J700" s="50"/>
      <c r="K700" s="197" t="s">
        <v>3492</v>
      </c>
      <c r="L700" s="5"/>
      <c r="M700" s="64"/>
      <c r="N700" s="64"/>
      <c r="O700" s="39"/>
    </row>
    <row r="701" spans="1:15" ht="12.75">
      <c r="A701" s="179"/>
      <c r="B701" s="207"/>
      <c r="C701" s="203" t="s">
        <v>485</v>
      </c>
      <c r="D701" s="84" t="s">
        <v>3203</v>
      </c>
      <c r="E701" s="84" t="s">
        <v>3204</v>
      </c>
      <c r="F701" s="183">
        <v>9.056</v>
      </c>
      <c r="G701" s="190" t="s">
        <v>2108</v>
      </c>
      <c r="H701" s="183">
        <v>9.056</v>
      </c>
      <c r="I701" s="77"/>
      <c r="J701" s="77"/>
      <c r="K701" s="197"/>
      <c r="L701" s="5"/>
      <c r="M701" s="64"/>
      <c r="N701" s="64"/>
      <c r="O701" s="39"/>
    </row>
    <row r="702" spans="1:15" ht="33.75">
      <c r="A702" s="179"/>
      <c r="B702" s="207"/>
      <c r="C702" s="203"/>
      <c r="D702" s="84" t="s">
        <v>3205</v>
      </c>
      <c r="E702" s="84" t="s">
        <v>3202</v>
      </c>
      <c r="F702" s="183"/>
      <c r="G702" s="190"/>
      <c r="H702" s="183"/>
      <c r="I702" s="77"/>
      <c r="J702" s="77"/>
      <c r="K702" s="197"/>
      <c r="L702" s="5"/>
      <c r="M702" s="64"/>
      <c r="N702" s="64"/>
      <c r="O702" s="39"/>
    </row>
    <row r="703" spans="1:15" ht="33.75">
      <c r="A703" s="179"/>
      <c r="B703" s="84" t="s">
        <v>3206</v>
      </c>
      <c r="C703" s="84" t="s">
        <v>447</v>
      </c>
      <c r="D703" s="84" t="s">
        <v>3207</v>
      </c>
      <c r="E703" s="84" t="s">
        <v>3208</v>
      </c>
      <c r="F703" s="77">
        <v>1.726</v>
      </c>
      <c r="G703" s="78" t="s">
        <v>2108</v>
      </c>
      <c r="H703" s="77">
        <v>1.726</v>
      </c>
      <c r="I703" s="111"/>
      <c r="J703" s="111"/>
      <c r="K703" s="197"/>
      <c r="L703" s="5"/>
      <c r="M703" s="64"/>
      <c r="N703" s="64"/>
      <c r="O703" s="39"/>
    </row>
    <row r="704" spans="1:15" ht="52.5">
      <c r="A704" s="98" t="s">
        <v>4222</v>
      </c>
      <c r="B704" s="53" t="s">
        <v>4782</v>
      </c>
      <c r="C704" s="73" t="s">
        <v>485</v>
      </c>
      <c r="D704" s="53" t="s">
        <v>4783</v>
      </c>
      <c r="E704" s="53" t="s">
        <v>4784</v>
      </c>
      <c r="F704" s="56">
        <v>6.999</v>
      </c>
      <c r="G704" s="107" t="s">
        <v>2108</v>
      </c>
      <c r="H704" s="56">
        <v>6.999</v>
      </c>
      <c r="I704" s="125"/>
      <c r="J704" s="125"/>
      <c r="K704" s="48" t="s">
        <v>3492</v>
      </c>
      <c r="L704" s="5"/>
      <c r="M704" s="64"/>
      <c r="N704" s="64"/>
      <c r="O704" s="39"/>
    </row>
    <row r="705" spans="1:15" ht="12.75">
      <c r="A705" s="192" t="s">
        <v>1566</v>
      </c>
      <c r="B705" s="192"/>
      <c r="C705" s="192"/>
      <c r="D705" s="192"/>
      <c r="E705" s="192"/>
      <c r="F705" s="46">
        <f>F704+F700+F699+F698+F693+F692+F691+F688+F683+F680+F677+F676+F672+F668+F667+F657+F649+F643+F636+F630+F629</f>
        <v>360.453</v>
      </c>
      <c r="G705" s="46"/>
      <c r="H705" s="46"/>
      <c r="I705" s="46"/>
      <c r="J705" s="46"/>
      <c r="K705" s="48"/>
      <c r="L705" s="17"/>
      <c r="M705" s="17"/>
      <c r="N705" s="17"/>
      <c r="O705" s="39"/>
    </row>
    <row r="706" spans="1:15" ht="12.75">
      <c r="A706" s="197" t="s">
        <v>2333</v>
      </c>
      <c r="B706" s="197"/>
      <c r="C706" s="197"/>
      <c r="D706" s="197"/>
      <c r="E706" s="197"/>
      <c r="F706" s="197"/>
      <c r="G706" s="197"/>
      <c r="H706" s="197"/>
      <c r="I706" s="48"/>
      <c r="J706" s="48"/>
      <c r="K706" s="48"/>
      <c r="L706" s="17"/>
      <c r="M706" s="17"/>
      <c r="N706" s="17"/>
      <c r="O706" s="39"/>
    </row>
    <row r="707" spans="1:15" ht="21">
      <c r="A707" s="121" t="s">
        <v>4113</v>
      </c>
      <c r="B707" s="61" t="s">
        <v>16</v>
      </c>
      <c r="C707" s="61" t="s">
        <v>530</v>
      </c>
      <c r="D707" s="61" t="s">
        <v>20</v>
      </c>
      <c r="E707" s="61" t="s">
        <v>21</v>
      </c>
      <c r="F707" s="46">
        <v>11.318</v>
      </c>
      <c r="G707" s="55" t="s">
        <v>2108</v>
      </c>
      <c r="H707" s="46">
        <v>11.318</v>
      </c>
      <c r="I707" s="48"/>
      <c r="J707" s="48"/>
      <c r="K707" s="48" t="s">
        <v>3495</v>
      </c>
      <c r="L707" s="17"/>
      <c r="M707" s="17"/>
      <c r="N707" s="17"/>
      <c r="O707" s="39"/>
    </row>
    <row r="708" spans="1:11" s="27" customFormat="1" ht="21">
      <c r="A708" s="200" t="s">
        <v>4223</v>
      </c>
      <c r="B708" s="61" t="s">
        <v>2526</v>
      </c>
      <c r="C708" s="61" t="s">
        <v>530</v>
      </c>
      <c r="D708" s="61" t="s">
        <v>549</v>
      </c>
      <c r="E708" s="61" t="s">
        <v>553</v>
      </c>
      <c r="F708" s="46">
        <f>F709+F710</f>
        <v>42.975</v>
      </c>
      <c r="G708" s="55" t="s">
        <v>551</v>
      </c>
      <c r="H708" s="46">
        <f>H709+H710</f>
        <v>42.975</v>
      </c>
      <c r="I708" s="114"/>
      <c r="J708" s="114"/>
      <c r="K708" s="178" t="s">
        <v>3494</v>
      </c>
    </row>
    <row r="709" spans="1:11" s="27" customFormat="1" ht="12.75">
      <c r="A709" s="200"/>
      <c r="B709" s="195"/>
      <c r="C709" s="60" t="s">
        <v>530</v>
      </c>
      <c r="D709" s="60" t="s">
        <v>549</v>
      </c>
      <c r="E709" s="60" t="s">
        <v>550</v>
      </c>
      <c r="F709" s="77">
        <v>0.607</v>
      </c>
      <c r="G709" s="78" t="s">
        <v>551</v>
      </c>
      <c r="H709" s="77">
        <v>0.607</v>
      </c>
      <c r="I709" s="114"/>
      <c r="J709" s="114"/>
      <c r="K709" s="178"/>
    </row>
    <row r="710" spans="1:11" s="27" customFormat="1" ht="22.5">
      <c r="A710" s="200"/>
      <c r="B710" s="195"/>
      <c r="C710" s="60" t="s">
        <v>530</v>
      </c>
      <c r="D710" s="60" t="s">
        <v>552</v>
      </c>
      <c r="E710" s="60" t="s">
        <v>553</v>
      </c>
      <c r="F710" s="77">
        <v>42.368</v>
      </c>
      <c r="G710" s="78" t="s">
        <v>551</v>
      </c>
      <c r="H710" s="77">
        <v>42.368</v>
      </c>
      <c r="I710" s="114"/>
      <c r="J710" s="114"/>
      <c r="K710" s="178"/>
    </row>
    <row r="711" spans="1:11" s="27" customFormat="1" ht="21">
      <c r="A711" s="102" t="s">
        <v>4112</v>
      </c>
      <c r="B711" s="61" t="s">
        <v>539</v>
      </c>
      <c r="C711" s="61" t="s">
        <v>530</v>
      </c>
      <c r="D711" s="61" t="s">
        <v>540</v>
      </c>
      <c r="E711" s="61" t="s">
        <v>542</v>
      </c>
      <c r="F711" s="46">
        <v>57.018</v>
      </c>
      <c r="G711" s="55" t="s">
        <v>603</v>
      </c>
      <c r="H711" s="46">
        <v>57.018</v>
      </c>
      <c r="I711" s="114"/>
      <c r="J711" s="114"/>
      <c r="K711" s="59" t="s">
        <v>3494</v>
      </c>
    </row>
    <row r="712" spans="1:11" s="27" customFormat="1" ht="21">
      <c r="A712" s="200" t="s">
        <v>4224</v>
      </c>
      <c r="B712" s="61" t="s">
        <v>533</v>
      </c>
      <c r="C712" s="61" t="s">
        <v>2107</v>
      </c>
      <c r="D712" s="61" t="s">
        <v>534</v>
      </c>
      <c r="E712" s="61" t="s">
        <v>538</v>
      </c>
      <c r="F712" s="46">
        <f>F713+F714+F715</f>
        <v>58.637</v>
      </c>
      <c r="G712" s="78"/>
      <c r="H712" s="77"/>
      <c r="I712" s="114"/>
      <c r="J712" s="114"/>
      <c r="K712" s="59"/>
    </row>
    <row r="713" spans="1:11" s="27" customFormat="1" ht="56.25">
      <c r="A713" s="200"/>
      <c r="B713" s="60" t="s">
        <v>4676</v>
      </c>
      <c r="C713" s="60" t="s">
        <v>530</v>
      </c>
      <c r="D713" s="60" t="s">
        <v>4682</v>
      </c>
      <c r="E713" s="60" t="s">
        <v>535</v>
      </c>
      <c r="F713" s="77">
        <v>0.35</v>
      </c>
      <c r="G713" s="78" t="s">
        <v>1531</v>
      </c>
      <c r="H713" s="77">
        <v>0.35</v>
      </c>
      <c r="I713" s="77"/>
      <c r="J713" s="78"/>
      <c r="K713" s="59" t="s">
        <v>3493</v>
      </c>
    </row>
    <row r="714" spans="1:11" s="27" customFormat="1" ht="22.5">
      <c r="A714" s="200"/>
      <c r="B714" s="60" t="s">
        <v>536</v>
      </c>
      <c r="C714" s="60" t="s">
        <v>530</v>
      </c>
      <c r="D714" s="60" t="s">
        <v>537</v>
      </c>
      <c r="E714" s="60" t="s">
        <v>4683</v>
      </c>
      <c r="F714" s="78">
        <v>2.656</v>
      </c>
      <c r="G714" s="78" t="s">
        <v>483</v>
      </c>
      <c r="H714" s="77">
        <v>2.656</v>
      </c>
      <c r="I714" s="78"/>
      <c r="J714" s="114"/>
      <c r="K714" s="178" t="s">
        <v>3492</v>
      </c>
    </row>
    <row r="715" spans="1:11" s="27" customFormat="1" ht="22.5">
      <c r="A715" s="200"/>
      <c r="B715" s="60" t="s">
        <v>533</v>
      </c>
      <c r="C715" s="60" t="s">
        <v>530</v>
      </c>
      <c r="D715" s="60" t="s">
        <v>534</v>
      </c>
      <c r="E715" s="60" t="s">
        <v>538</v>
      </c>
      <c r="F715" s="77">
        <v>55.631</v>
      </c>
      <c r="G715" s="78" t="s">
        <v>4645</v>
      </c>
      <c r="H715" s="77" t="s">
        <v>4646</v>
      </c>
      <c r="I715" s="78" t="s">
        <v>2108</v>
      </c>
      <c r="J715" s="114">
        <v>42.631</v>
      </c>
      <c r="K715" s="178"/>
    </row>
    <row r="716" spans="1:11" s="27" customFormat="1" ht="21">
      <c r="A716" s="55" t="s">
        <v>4225</v>
      </c>
      <c r="B716" s="61" t="s">
        <v>1466</v>
      </c>
      <c r="C716" s="61" t="s">
        <v>530</v>
      </c>
      <c r="D716" s="61" t="s">
        <v>531</v>
      </c>
      <c r="E716" s="61" t="s">
        <v>532</v>
      </c>
      <c r="F716" s="46">
        <v>114.09</v>
      </c>
      <c r="G716" s="55" t="s">
        <v>2108</v>
      </c>
      <c r="H716" s="46">
        <v>114.09</v>
      </c>
      <c r="I716" s="114"/>
      <c r="J716" s="114"/>
      <c r="K716" s="59" t="s">
        <v>3492</v>
      </c>
    </row>
    <row r="717" spans="1:14" ht="52.5">
      <c r="A717" s="55" t="s">
        <v>4226</v>
      </c>
      <c r="B717" s="51" t="s">
        <v>4677</v>
      </c>
      <c r="C717" s="61" t="s">
        <v>530</v>
      </c>
      <c r="D717" s="51" t="s">
        <v>1448</v>
      </c>
      <c r="E717" s="51" t="s">
        <v>1449</v>
      </c>
      <c r="F717" s="46">
        <v>47.85</v>
      </c>
      <c r="G717" s="55" t="s">
        <v>2108</v>
      </c>
      <c r="H717" s="56">
        <v>47.85</v>
      </c>
      <c r="I717" s="56"/>
      <c r="J717" s="47"/>
      <c r="K717" s="48" t="s">
        <v>3492</v>
      </c>
      <c r="L717" s="7"/>
      <c r="M717" s="65"/>
      <c r="N717" s="65"/>
    </row>
    <row r="718" spans="1:14" ht="42">
      <c r="A718" s="55" t="s">
        <v>4227</v>
      </c>
      <c r="B718" s="51" t="s">
        <v>1450</v>
      </c>
      <c r="C718" s="61" t="s">
        <v>530</v>
      </c>
      <c r="D718" s="51" t="s">
        <v>1451</v>
      </c>
      <c r="E718" s="51" t="s">
        <v>4681</v>
      </c>
      <c r="F718" s="46">
        <v>15.416</v>
      </c>
      <c r="G718" s="55" t="s">
        <v>2109</v>
      </c>
      <c r="H718" s="56">
        <v>15.416</v>
      </c>
      <c r="I718" s="56"/>
      <c r="J718" s="47"/>
      <c r="K718" s="48" t="s">
        <v>3492</v>
      </c>
      <c r="L718" s="7"/>
      <c r="M718" s="65"/>
      <c r="N718" s="65"/>
    </row>
    <row r="719" spans="1:14" ht="31.5">
      <c r="A719" s="55" t="s">
        <v>4228</v>
      </c>
      <c r="B719" s="51" t="s">
        <v>1452</v>
      </c>
      <c r="C719" s="61" t="s">
        <v>530</v>
      </c>
      <c r="D719" s="51" t="s">
        <v>4680</v>
      </c>
      <c r="E719" s="51" t="s">
        <v>1453</v>
      </c>
      <c r="F719" s="46">
        <v>2.833</v>
      </c>
      <c r="G719" s="55" t="s">
        <v>2108</v>
      </c>
      <c r="H719" s="56">
        <v>2.833</v>
      </c>
      <c r="I719" s="56"/>
      <c r="J719" s="47"/>
      <c r="K719" s="48" t="s">
        <v>3492</v>
      </c>
      <c r="L719" s="65"/>
      <c r="M719" s="65"/>
      <c r="N719" s="65"/>
    </row>
    <row r="720" spans="1:14" ht="21">
      <c r="A720" s="55" t="s">
        <v>4229</v>
      </c>
      <c r="B720" s="51" t="s">
        <v>1454</v>
      </c>
      <c r="C720" s="61" t="s">
        <v>530</v>
      </c>
      <c r="D720" s="51" t="s">
        <v>1455</v>
      </c>
      <c r="E720" s="51" t="s">
        <v>1456</v>
      </c>
      <c r="F720" s="46">
        <v>3</v>
      </c>
      <c r="G720" s="55" t="s">
        <v>2109</v>
      </c>
      <c r="H720" s="56">
        <v>3</v>
      </c>
      <c r="I720" s="56"/>
      <c r="J720" s="47"/>
      <c r="K720" s="48" t="s">
        <v>3492</v>
      </c>
      <c r="L720" s="7"/>
      <c r="M720" s="65"/>
      <c r="N720" s="65"/>
    </row>
    <row r="721" spans="1:14" ht="21">
      <c r="A721" s="55" t="s">
        <v>4230</v>
      </c>
      <c r="B721" s="51" t="s">
        <v>1457</v>
      </c>
      <c r="C721" s="61" t="s">
        <v>530</v>
      </c>
      <c r="D721" s="51" t="s">
        <v>1458</v>
      </c>
      <c r="E721" s="51" t="s">
        <v>1459</v>
      </c>
      <c r="F721" s="46">
        <v>5.05</v>
      </c>
      <c r="G721" s="55" t="s">
        <v>2109</v>
      </c>
      <c r="H721" s="56">
        <v>5.05</v>
      </c>
      <c r="I721" s="56"/>
      <c r="J721" s="47"/>
      <c r="K721" s="48" t="s">
        <v>3492</v>
      </c>
      <c r="L721" s="5"/>
      <c r="M721" s="65"/>
      <c r="N721" s="65"/>
    </row>
    <row r="722" spans="1:14" ht="21">
      <c r="A722" s="55" t="s">
        <v>4231</v>
      </c>
      <c r="B722" s="51" t="s">
        <v>1460</v>
      </c>
      <c r="C722" s="61" t="s">
        <v>530</v>
      </c>
      <c r="D722" s="51" t="s">
        <v>1461</v>
      </c>
      <c r="E722" s="51" t="s">
        <v>1462</v>
      </c>
      <c r="F722" s="46">
        <v>1.947</v>
      </c>
      <c r="G722" s="55" t="s">
        <v>2109</v>
      </c>
      <c r="H722" s="56">
        <v>1.947</v>
      </c>
      <c r="I722" s="56"/>
      <c r="J722" s="47"/>
      <c r="K722" s="48" t="s">
        <v>3492</v>
      </c>
      <c r="L722" s="7"/>
      <c r="M722" s="65"/>
      <c r="N722" s="65"/>
    </row>
    <row r="723" spans="1:14" ht="21">
      <c r="A723" s="55" t="s">
        <v>4232</v>
      </c>
      <c r="B723" s="51" t="s">
        <v>1463</v>
      </c>
      <c r="C723" s="61" t="s">
        <v>530</v>
      </c>
      <c r="D723" s="51" t="s">
        <v>1464</v>
      </c>
      <c r="E723" s="51" t="s">
        <v>1465</v>
      </c>
      <c r="F723" s="46">
        <v>10.14</v>
      </c>
      <c r="G723" s="55" t="s">
        <v>2108</v>
      </c>
      <c r="H723" s="56">
        <v>10.14</v>
      </c>
      <c r="I723" s="56"/>
      <c r="J723" s="47"/>
      <c r="K723" s="48" t="s">
        <v>3492</v>
      </c>
      <c r="L723" s="7"/>
      <c r="M723" s="65"/>
      <c r="N723" s="65"/>
    </row>
    <row r="724" spans="1:14" ht="31.5">
      <c r="A724" s="55" t="s">
        <v>4233</v>
      </c>
      <c r="B724" s="51" t="s">
        <v>4785</v>
      </c>
      <c r="C724" s="61" t="s">
        <v>530</v>
      </c>
      <c r="D724" s="51" t="s">
        <v>4786</v>
      </c>
      <c r="E724" s="51" t="s">
        <v>4787</v>
      </c>
      <c r="F724" s="46">
        <v>14.331</v>
      </c>
      <c r="G724" s="55" t="s">
        <v>2108</v>
      </c>
      <c r="H724" s="46">
        <v>14.331</v>
      </c>
      <c r="I724" s="46"/>
      <c r="J724" s="77"/>
      <c r="K724" s="48" t="s">
        <v>3492</v>
      </c>
      <c r="L724" s="65"/>
      <c r="M724" s="65"/>
      <c r="N724" s="65"/>
    </row>
    <row r="725" spans="1:14" ht="21">
      <c r="A725" s="55" t="s">
        <v>4234</v>
      </c>
      <c r="B725" s="51" t="s">
        <v>1468</v>
      </c>
      <c r="C725" s="61" t="s">
        <v>530</v>
      </c>
      <c r="D725" s="51" t="s">
        <v>1469</v>
      </c>
      <c r="E725" s="51" t="s">
        <v>1470</v>
      </c>
      <c r="F725" s="46">
        <v>11.808</v>
      </c>
      <c r="G725" s="55" t="s">
        <v>2108</v>
      </c>
      <c r="H725" s="56">
        <v>11.808</v>
      </c>
      <c r="I725" s="56"/>
      <c r="J725" s="47"/>
      <c r="K725" s="48" t="s">
        <v>3492</v>
      </c>
      <c r="L725" s="7"/>
      <c r="M725" s="65"/>
      <c r="N725" s="65"/>
    </row>
    <row r="726" spans="1:14" ht="21">
      <c r="A726" s="55" t="s">
        <v>4235</v>
      </c>
      <c r="B726" s="51" t="s">
        <v>1471</v>
      </c>
      <c r="C726" s="61" t="s">
        <v>530</v>
      </c>
      <c r="D726" s="51" t="s">
        <v>4685</v>
      </c>
      <c r="E726" s="51" t="s">
        <v>4684</v>
      </c>
      <c r="F726" s="46">
        <v>14.031</v>
      </c>
      <c r="G726" s="55" t="s">
        <v>2108</v>
      </c>
      <c r="H726" s="56">
        <v>14.031</v>
      </c>
      <c r="I726" s="56"/>
      <c r="J726" s="47"/>
      <c r="K726" s="48" t="s">
        <v>3492</v>
      </c>
      <c r="L726" s="7"/>
      <c r="M726" s="65"/>
      <c r="N726" s="65"/>
    </row>
    <row r="727" spans="1:14" ht="21">
      <c r="A727" s="55" t="s">
        <v>4236</v>
      </c>
      <c r="B727" s="51" t="s">
        <v>1472</v>
      </c>
      <c r="C727" s="61" t="s">
        <v>530</v>
      </c>
      <c r="D727" s="51" t="s">
        <v>1467</v>
      </c>
      <c r="E727" s="51" t="s">
        <v>1473</v>
      </c>
      <c r="F727" s="46">
        <v>9.46</v>
      </c>
      <c r="G727" s="55" t="s">
        <v>2108</v>
      </c>
      <c r="H727" s="56">
        <v>9.46</v>
      </c>
      <c r="I727" s="56"/>
      <c r="J727" s="47"/>
      <c r="K727" s="48" t="s">
        <v>3492</v>
      </c>
      <c r="L727" s="7"/>
      <c r="M727" s="65"/>
      <c r="N727" s="65"/>
    </row>
    <row r="728" spans="1:14" ht="31.5">
      <c r="A728" s="55" t="s">
        <v>4237</v>
      </c>
      <c r="B728" s="51" t="s">
        <v>1474</v>
      </c>
      <c r="C728" s="61" t="s">
        <v>530</v>
      </c>
      <c r="D728" s="51" t="s">
        <v>1475</v>
      </c>
      <c r="E728" s="51" t="s">
        <v>1476</v>
      </c>
      <c r="F728" s="46">
        <v>9.361</v>
      </c>
      <c r="G728" s="55" t="s">
        <v>2108</v>
      </c>
      <c r="H728" s="56">
        <v>9.361</v>
      </c>
      <c r="I728" s="56"/>
      <c r="J728" s="47"/>
      <c r="K728" s="48" t="s">
        <v>3492</v>
      </c>
      <c r="L728" s="7"/>
      <c r="M728" s="65"/>
      <c r="N728" s="65"/>
    </row>
    <row r="729" spans="1:14" ht="16.5" customHeight="1">
      <c r="A729" s="55" t="s">
        <v>4238</v>
      </c>
      <c r="B729" s="51" t="s">
        <v>1477</v>
      </c>
      <c r="C729" s="61" t="s">
        <v>530</v>
      </c>
      <c r="D729" s="51" t="s">
        <v>4679</v>
      </c>
      <c r="E729" s="51" t="s">
        <v>1478</v>
      </c>
      <c r="F729" s="46">
        <v>30.115</v>
      </c>
      <c r="G729" s="55" t="s">
        <v>2108</v>
      </c>
      <c r="H729" s="56">
        <v>30.115</v>
      </c>
      <c r="I729" s="56"/>
      <c r="J729" s="47"/>
      <c r="K729" s="48" t="s">
        <v>3492</v>
      </c>
      <c r="L729" s="7"/>
      <c r="M729" s="65"/>
      <c r="N729" s="65"/>
    </row>
    <row r="730" spans="1:14" ht="21">
      <c r="A730" s="55" t="s">
        <v>4239</v>
      </c>
      <c r="B730" s="51" t="s">
        <v>1479</v>
      </c>
      <c r="C730" s="61" t="s">
        <v>530</v>
      </c>
      <c r="D730" s="51" t="s">
        <v>1480</v>
      </c>
      <c r="E730" s="61" t="s">
        <v>1481</v>
      </c>
      <c r="F730" s="46">
        <v>3.7</v>
      </c>
      <c r="G730" s="55" t="s">
        <v>2109</v>
      </c>
      <c r="H730" s="56">
        <v>3.7</v>
      </c>
      <c r="I730" s="56"/>
      <c r="J730" s="47"/>
      <c r="K730" s="48" t="s">
        <v>3492</v>
      </c>
      <c r="L730" s="7"/>
      <c r="M730" s="65"/>
      <c r="N730" s="65"/>
    </row>
    <row r="731" spans="1:14" ht="31.5" customHeight="1">
      <c r="A731" s="55" t="s">
        <v>4240</v>
      </c>
      <c r="B731" s="51" t="s">
        <v>1482</v>
      </c>
      <c r="C731" s="61" t="s">
        <v>530</v>
      </c>
      <c r="D731" s="51" t="s">
        <v>4679</v>
      </c>
      <c r="E731" s="51" t="s">
        <v>1483</v>
      </c>
      <c r="F731" s="46">
        <v>15.72</v>
      </c>
      <c r="G731" s="55" t="s">
        <v>2108</v>
      </c>
      <c r="H731" s="56">
        <v>15.72</v>
      </c>
      <c r="I731" s="56"/>
      <c r="J731" s="47"/>
      <c r="K731" s="48" t="s">
        <v>3492</v>
      </c>
      <c r="L731" s="7"/>
      <c r="M731" s="65"/>
      <c r="N731" s="65"/>
    </row>
    <row r="732" spans="1:14" ht="21">
      <c r="A732" s="55" t="s">
        <v>4241</v>
      </c>
      <c r="B732" s="51" t="s">
        <v>1484</v>
      </c>
      <c r="C732" s="61" t="s">
        <v>530</v>
      </c>
      <c r="D732" s="51" t="s">
        <v>1485</v>
      </c>
      <c r="E732" s="51" t="s">
        <v>1486</v>
      </c>
      <c r="F732" s="46">
        <v>3.871</v>
      </c>
      <c r="G732" s="55" t="s">
        <v>2108</v>
      </c>
      <c r="H732" s="56">
        <v>3.871</v>
      </c>
      <c r="I732" s="56"/>
      <c r="J732" s="47"/>
      <c r="K732" s="48" t="s">
        <v>3492</v>
      </c>
      <c r="L732" s="7"/>
      <c r="M732" s="65"/>
      <c r="N732" s="65"/>
    </row>
    <row r="733" spans="1:14" ht="21.75" customHeight="1">
      <c r="A733" s="55" t="s">
        <v>4242</v>
      </c>
      <c r="B733" s="51" t="s">
        <v>1487</v>
      </c>
      <c r="C733" s="61" t="s">
        <v>530</v>
      </c>
      <c r="D733" s="51" t="s">
        <v>4788</v>
      </c>
      <c r="E733" s="51" t="s">
        <v>1488</v>
      </c>
      <c r="F733" s="46">
        <v>0.369</v>
      </c>
      <c r="G733" s="55" t="s">
        <v>2109</v>
      </c>
      <c r="H733" s="56">
        <v>0.369</v>
      </c>
      <c r="I733" s="56"/>
      <c r="J733" s="47"/>
      <c r="K733" s="48" t="s">
        <v>3492</v>
      </c>
      <c r="L733" s="7"/>
      <c r="M733" s="65"/>
      <c r="N733" s="65"/>
    </row>
    <row r="734" spans="1:14" ht="21">
      <c r="A734" s="55" t="s">
        <v>4243</v>
      </c>
      <c r="B734" s="51" t="s">
        <v>1489</v>
      </c>
      <c r="C734" s="61" t="s">
        <v>530</v>
      </c>
      <c r="D734" s="51" t="s">
        <v>1490</v>
      </c>
      <c r="E734" s="51" t="s">
        <v>1491</v>
      </c>
      <c r="F734" s="46">
        <v>1</v>
      </c>
      <c r="G734" s="55" t="s">
        <v>2108</v>
      </c>
      <c r="H734" s="56">
        <v>1</v>
      </c>
      <c r="I734" s="56"/>
      <c r="J734" s="47"/>
      <c r="K734" s="48" t="s">
        <v>3492</v>
      </c>
      <c r="L734" s="5"/>
      <c r="M734" s="65"/>
      <c r="N734" s="65"/>
    </row>
    <row r="735" spans="1:14" ht="22.5" customHeight="1">
      <c r="A735" s="55" t="s">
        <v>4244</v>
      </c>
      <c r="B735" s="51" t="s">
        <v>1492</v>
      </c>
      <c r="C735" s="61" t="s">
        <v>530</v>
      </c>
      <c r="D735" s="51" t="s">
        <v>4789</v>
      </c>
      <c r="E735" s="51" t="s">
        <v>1493</v>
      </c>
      <c r="F735" s="46">
        <v>3.808</v>
      </c>
      <c r="G735" s="55" t="s">
        <v>2109</v>
      </c>
      <c r="H735" s="56">
        <v>3.808</v>
      </c>
      <c r="I735" s="56"/>
      <c r="J735" s="47"/>
      <c r="K735" s="48" t="s">
        <v>3492</v>
      </c>
      <c r="L735" s="7"/>
      <c r="M735" s="65"/>
      <c r="N735" s="65"/>
    </row>
    <row r="736" spans="1:14" ht="21">
      <c r="A736" s="55" t="s">
        <v>4245</v>
      </c>
      <c r="B736" s="51" t="s">
        <v>1494</v>
      </c>
      <c r="C736" s="61" t="s">
        <v>530</v>
      </c>
      <c r="D736" s="51" t="s">
        <v>1495</v>
      </c>
      <c r="E736" s="51" t="s">
        <v>1496</v>
      </c>
      <c r="F736" s="46">
        <v>0.661</v>
      </c>
      <c r="G736" s="55" t="s">
        <v>2109</v>
      </c>
      <c r="H736" s="56">
        <v>0.661</v>
      </c>
      <c r="I736" s="56"/>
      <c r="J736" s="47"/>
      <c r="K736" s="48" t="s">
        <v>3492</v>
      </c>
      <c r="L736" s="7"/>
      <c r="M736" s="65"/>
      <c r="N736" s="65"/>
    </row>
    <row r="737" spans="1:14" ht="21">
      <c r="A737" s="55" t="s">
        <v>4246</v>
      </c>
      <c r="B737" s="51" t="s">
        <v>1497</v>
      </c>
      <c r="C737" s="61" t="s">
        <v>530</v>
      </c>
      <c r="D737" s="51" t="s">
        <v>1498</v>
      </c>
      <c r="E737" s="51" t="s">
        <v>1499</v>
      </c>
      <c r="F737" s="46">
        <v>4.5</v>
      </c>
      <c r="G737" s="55" t="s">
        <v>2109</v>
      </c>
      <c r="H737" s="56">
        <v>4.5</v>
      </c>
      <c r="I737" s="56"/>
      <c r="J737" s="47"/>
      <c r="K737" s="48" t="s">
        <v>3492</v>
      </c>
      <c r="L737" s="7"/>
      <c r="M737" s="65"/>
      <c r="N737" s="65"/>
    </row>
    <row r="738" spans="1:14" ht="21">
      <c r="A738" s="55" t="s">
        <v>4247</v>
      </c>
      <c r="B738" s="51" t="s">
        <v>1500</v>
      </c>
      <c r="C738" s="61" t="s">
        <v>530</v>
      </c>
      <c r="D738" s="51" t="s">
        <v>1501</v>
      </c>
      <c r="E738" s="51" t="s">
        <v>1502</v>
      </c>
      <c r="F738" s="46">
        <v>1</v>
      </c>
      <c r="G738" s="55" t="s">
        <v>2109</v>
      </c>
      <c r="H738" s="56">
        <v>1</v>
      </c>
      <c r="I738" s="56"/>
      <c r="J738" s="47"/>
      <c r="K738" s="48" t="s">
        <v>3492</v>
      </c>
      <c r="L738" s="7"/>
      <c r="M738" s="65"/>
      <c r="N738" s="65"/>
    </row>
    <row r="739" spans="1:14" ht="21">
      <c r="A739" s="55" t="s">
        <v>4248</v>
      </c>
      <c r="B739" s="51" t="s">
        <v>1503</v>
      </c>
      <c r="C739" s="61" t="s">
        <v>530</v>
      </c>
      <c r="D739" s="51" t="s">
        <v>899</v>
      </c>
      <c r="E739" s="51" t="s">
        <v>900</v>
      </c>
      <c r="F739" s="46">
        <v>2.425</v>
      </c>
      <c r="G739" s="55" t="s">
        <v>2109</v>
      </c>
      <c r="H739" s="56">
        <v>2.425</v>
      </c>
      <c r="I739" s="56"/>
      <c r="J739" s="47"/>
      <c r="K739" s="48" t="s">
        <v>3492</v>
      </c>
      <c r="L739" s="5"/>
      <c r="M739" s="65"/>
      <c r="N739" s="65"/>
    </row>
    <row r="740" spans="1:14" ht="21">
      <c r="A740" s="55" t="s">
        <v>4249</v>
      </c>
      <c r="B740" s="51" t="s">
        <v>901</v>
      </c>
      <c r="C740" s="61" t="s">
        <v>530</v>
      </c>
      <c r="D740" s="51" t="s">
        <v>4678</v>
      </c>
      <c r="E740" s="51" t="s">
        <v>902</v>
      </c>
      <c r="F740" s="46">
        <v>1.366</v>
      </c>
      <c r="G740" s="55" t="s">
        <v>2109</v>
      </c>
      <c r="H740" s="56">
        <v>1.366</v>
      </c>
      <c r="I740" s="56"/>
      <c r="J740" s="47"/>
      <c r="K740" s="48" t="s">
        <v>3492</v>
      </c>
      <c r="L740" s="7"/>
      <c r="M740" s="65"/>
      <c r="N740" s="65"/>
    </row>
    <row r="741" spans="1:14" ht="21">
      <c r="A741" s="55" t="s">
        <v>4250</v>
      </c>
      <c r="B741" s="51" t="s">
        <v>1504</v>
      </c>
      <c r="C741" s="61" t="s">
        <v>530</v>
      </c>
      <c r="D741" s="51" t="s">
        <v>1505</v>
      </c>
      <c r="E741" s="51" t="s">
        <v>1506</v>
      </c>
      <c r="F741" s="46">
        <v>1</v>
      </c>
      <c r="G741" s="55" t="s">
        <v>2109</v>
      </c>
      <c r="H741" s="56">
        <v>1</v>
      </c>
      <c r="I741" s="56"/>
      <c r="J741" s="47"/>
      <c r="K741" s="48" t="s">
        <v>3492</v>
      </c>
      <c r="L741" s="7"/>
      <c r="M741" s="65"/>
      <c r="N741" s="65"/>
    </row>
    <row r="742" spans="1:14" ht="21">
      <c r="A742" s="55" t="s">
        <v>4251</v>
      </c>
      <c r="B742" s="51" t="s">
        <v>1507</v>
      </c>
      <c r="C742" s="61" t="s">
        <v>530</v>
      </c>
      <c r="D742" s="51" t="s">
        <v>1508</v>
      </c>
      <c r="E742" s="51" t="s">
        <v>1509</v>
      </c>
      <c r="F742" s="46">
        <v>9.107</v>
      </c>
      <c r="G742" s="55" t="s">
        <v>2108</v>
      </c>
      <c r="H742" s="56">
        <v>9.107</v>
      </c>
      <c r="I742" s="56"/>
      <c r="J742" s="47"/>
      <c r="K742" s="48" t="s">
        <v>3492</v>
      </c>
      <c r="L742" s="5"/>
      <c r="M742" s="65"/>
      <c r="N742" s="65"/>
    </row>
    <row r="743" spans="1:14" ht="21">
      <c r="A743" s="55" t="s">
        <v>4252</v>
      </c>
      <c r="B743" s="51" t="s">
        <v>1511</v>
      </c>
      <c r="C743" s="61" t="s">
        <v>530</v>
      </c>
      <c r="D743" s="51" t="s">
        <v>1512</v>
      </c>
      <c r="E743" s="51" t="s">
        <v>1513</v>
      </c>
      <c r="F743" s="46">
        <v>3.5</v>
      </c>
      <c r="G743" s="55" t="s">
        <v>2109</v>
      </c>
      <c r="H743" s="46">
        <v>3.5</v>
      </c>
      <c r="I743" s="46"/>
      <c r="J743" s="77"/>
      <c r="K743" s="48" t="s">
        <v>3492</v>
      </c>
      <c r="L743" s="7"/>
      <c r="M743" s="65"/>
      <c r="N743" s="65"/>
    </row>
    <row r="744" spans="1:14" ht="21">
      <c r="A744" s="55" t="s">
        <v>4253</v>
      </c>
      <c r="B744" s="51" t="s">
        <v>1514</v>
      </c>
      <c r="C744" s="61" t="s">
        <v>530</v>
      </c>
      <c r="D744" s="51" t="s">
        <v>4790</v>
      </c>
      <c r="E744" s="51" t="s">
        <v>1515</v>
      </c>
      <c r="F744" s="46">
        <v>6.496</v>
      </c>
      <c r="G744" s="55" t="s">
        <v>2109</v>
      </c>
      <c r="H744" s="56">
        <v>6.496</v>
      </c>
      <c r="I744" s="56"/>
      <c r="J744" s="47"/>
      <c r="K744" s="48" t="s">
        <v>3492</v>
      </c>
      <c r="L744" s="7"/>
      <c r="M744" s="65"/>
      <c r="N744" s="65"/>
    </row>
    <row r="745" spans="1:14" ht="31.5">
      <c r="A745" s="55" t="s">
        <v>4254</v>
      </c>
      <c r="B745" s="51" t="s">
        <v>1516</v>
      </c>
      <c r="C745" s="61" t="s">
        <v>530</v>
      </c>
      <c r="D745" s="51" t="s">
        <v>4791</v>
      </c>
      <c r="E745" s="51" t="s">
        <v>1517</v>
      </c>
      <c r="F745" s="46">
        <v>1.29</v>
      </c>
      <c r="G745" s="55" t="s">
        <v>2109</v>
      </c>
      <c r="H745" s="56">
        <v>1.29</v>
      </c>
      <c r="I745" s="56"/>
      <c r="J745" s="47"/>
      <c r="K745" s="48" t="s">
        <v>3492</v>
      </c>
      <c r="L745" s="7"/>
      <c r="M745" s="65"/>
      <c r="N745" s="65"/>
    </row>
    <row r="746" spans="1:14" ht="21">
      <c r="A746" s="55" t="s">
        <v>4255</v>
      </c>
      <c r="B746" s="51" t="s">
        <v>1518</v>
      </c>
      <c r="C746" s="61" t="s">
        <v>530</v>
      </c>
      <c r="D746" s="51" t="s">
        <v>4792</v>
      </c>
      <c r="E746" s="51" t="s">
        <v>1519</v>
      </c>
      <c r="F746" s="46">
        <v>2</v>
      </c>
      <c r="G746" s="55" t="s">
        <v>2108</v>
      </c>
      <c r="H746" s="56">
        <v>2</v>
      </c>
      <c r="I746" s="56"/>
      <c r="J746" s="47"/>
      <c r="K746" s="48" t="s">
        <v>3492</v>
      </c>
      <c r="L746" s="7"/>
      <c r="M746" s="65"/>
      <c r="N746" s="65"/>
    </row>
    <row r="747" spans="1:14" ht="21">
      <c r="A747" s="55" t="s">
        <v>4256</v>
      </c>
      <c r="B747" s="51" t="s">
        <v>1520</v>
      </c>
      <c r="C747" s="61" t="s">
        <v>530</v>
      </c>
      <c r="D747" s="51" t="s">
        <v>4793</v>
      </c>
      <c r="E747" s="51" t="s">
        <v>1521</v>
      </c>
      <c r="F747" s="46">
        <v>5.24</v>
      </c>
      <c r="G747" s="55" t="s">
        <v>2109</v>
      </c>
      <c r="H747" s="56">
        <v>5.24</v>
      </c>
      <c r="I747" s="56"/>
      <c r="J747" s="47"/>
      <c r="K747" s="48" t="s">
        <v>3492</v>
      </c>
      <c r="L747" s="7"/>
      <c r="M747" s="65"/>
      <c r="N747" s="65"/>
    </row>
    <row r="748" spans="1:14" ht="21">
      <c r="A748" s="55" t="s">
        <v>4257</v>
      </c>
      <c r="B748" s="51" t="s">
        <v>1522</v>
      </c>
      <c r="C748" s="61" t="s">
        <v>530</v>
      </c>
      <c r="D748" s="51" t="s">
        <v>1467</v>
      </c>
      <c r="E748" s="51" t="s">
        <v>1523</v>
      </c>
      <c r="F748" s="46">
        <v>11.18</v>
      </c>
      <c r="G748" s="55" t="s">
        <v>2108</v>
      </c>
      <c r="H748" s="56">
        <v>11.18</v>
      </c>
      <c r="I748" s="56"/>
      <c r="J748" s="47"/>
      <c r="K748" s="48" t="s">
        <v>3492</v>
      </c>
      <c r="L748" s="7"/>
      <c r="M748" s="65"/>
      <c r="N748" s="65"/>
    </row>
    <row r="749" spans="1:14" ht="21">
      <c r="A749" s="55" t="s">
        <v>4258</v>
      </c>
      <c r="B749" s="51" t="s">
        <v>1524</v>
      </c>
      <c r="C749" s="61" t="s">
        <v>530</v>
      </c>
      <c r="D749" s="51" t="s">
        <v>1525</v>
      </c>
      <c r="E749" s="51" t="s">
        <v>1526</v>
      </c>
      <c r="F749" s="46">
        <v>0.595</v>
      </c>
      <c r="G749" s="55" t="s">
        <v>2109</v>
      </c>
      <c r="H749" s="56">
        <v>0.595</v>
      </c>
      <c r="I749" s="56"/>
      <c r="J749" s="47"/>
      <c r="K749" s="48" t="s">
        <v>3492</v>
      </c>
      <c r="L749" s="5"/>
      <c r="M749" s="65"/>
      <c r="N749" s="65"/>
    </row>
    <row r="750" spans="1:14" ht="31.5">
      <c r="A750" s="55" t="s">
        <v>4259</v>
      </c>
      <c r="B750" s="51" t="s">
        <v>1527</v>
      </c>
      <c r="C750" s="61" t="s">
        <v>530</v>
      </c>
      <c r="D750" s="51" t="s">
        <v>1467</v>
      </c>
      <c r="E750" s="51" t="s">
        <v>4794</v>
      </c>
      <c r="F750" s="46">
        <v>1.176</v>
      </c>
      <c r="G750" s="55" t="s">
        <v>2108</v>
      </c>
      <c r="H750" s="56">
        <v>1.176</v>
      </c>
      <c r="I750" s="56"/>
      <c r="J750" s="47"/>
      <c r="K750" s="48" t="s">
        <v>3492</v>
      </c>
      <c r="L750" s="7"/>
      <c r="M750" s="65"/>
      <c r="N750" s="65"/>
    </row>
    <row r="751" spans="1:14" ht="31.5">
      <c r="A751" s="55" t="s">
        <v>4260</v>
      </c>
      <c r="B751" s="51" t="s">
        <v>1528</v>
      </c>
      <c r="C751" s="61" t="s">
        <v>530</v>
      </c>
      <c r="D751" s="51" t="s">
        <v>1529</v>
      </c>
      <c r="E751" s="51" t="s">
        <v>1530</v>
      </c>
      <c r="F751" s="46">
        <v>3.292</v>
      </c>
      <c r="G751" s="107" t="s">
        <v>1531</v>
      </c>
      <c r="H751" s="56">
        <v>3.292</v>
      </c>
      <c r="I751" s="56"/>
      <c r="J751" s="47"/>
      <c r="K751" s="48" t="s">
        <v>3492</v>
      </c>
      <c r="L751" s="7"/>
      <c r="M751" s="65"/>
      <c r="N751" s="65"/>
    </row>
    <row r="752" spans="1:14" ht="21">
      <c r="A752" s="55" t="s">
        <v>4261</v>
      </c>
      <c r="B752" s="51" t="s">
        <v>1532</v>
      </c>
      <c r="C752" s="61" t="s">
        <v>530</v>
      </c>
      <c r="D752" s="51" t="s">
        <v>1533</v>
      </c>
      <c r="E752" s="51" t="s">
        <v>1534</v>
      </c>
      <c r="F752" s="46">
        <v>0.63</v>
      </c>
      <c r="G752" s="55" t="s">
        <v>2109</v>
      </c>
      <c r="H752" s="56">
        <v>0.63</v>
      </c>
      <c r="I752" s="56"/>
      <c r="J752" s="47"/>
      <c r="K752" s="48" t="s">
        <v>3492</v>
      </c>
      <c r="L752" s="7"/>
      <c r="M752" s="65"/>
      <c r="N752" s="65"/>
    </row>
    <row r="753" spans="1:14" ht="21">
      <c r="A753" s="55" t="s">
        <v>4262</v>
      </c>
      <c r="B753" s="51" t="s">
        <v>1535</v>
      </c>
      <c r="C753" s="61" t="s">
        <v>530</v>
      </c>
      <c r="D753" s="51" t="s">
        <v>1536</v>
      </c>
      <c r="E753" s="51" t="s">
        <v>1537</v>
      </c>
      <c r="F753" s="46">
        <v>0.835</v>
      </c>
      <c r="G753" s="55" t="s">
        <v>2109</v>
      </c>
      <c r="H753" s="56">
        <v>0.835</v>
      </c>
      <c r="I753" s="56"/>
      <c r="J753" s="47"/>
      <c r="K753" s="48" t="s">
        <v>3492</v>
      </c>
      <c r="L753" s="7"/>
      <c r="M753" s="65"/>
      <c r="N753" s="65"/>
    </row>
    <row r="754" spans="1:14" ht="21">
      <c r="A754" s="55" t="s">
        <v>4263</v>
      </c>
      <c r="B754" s="51" t="s">
        <v>1538</v>
      </c>
      <c r="C754" s="61" t="s">
        <v>530</v>
      </c>
      <c r="D754" s="51" t="s">
        <v>4686</v>
      </c>
      <c r="E754" s="51" t="s">
        <v>1539</v>
      </c>
      <c r="F754" s="46">
        <v>4.325</v>
      </c>
      <c r="G754" s="55" t="s">
        <v>2108</v>
      </c>
      <c r="H754" s="56">
        <v>4.325</v>
      </c>
      <c r="I754" s="56"/>
      <c r="J754" s="47"/>
      <c r="K754" s="48" t="s">
        <v>3492</v>
      </c>
      <c r="L754" s="5"/>
      <c r="M754" s="65"/>
      <c r="N754" s="65"/>
    </row>
    <row r="755" spans="1:14" ht="21">
      <c r="A755" s="55" t="s">
        <v>4264</v>
      </c>
      <c r="B755" s="51" t="s">
        <v>1540</v>
      </c>
      <c r="C755" s="61" t="s">
        <v>530</v>
      </c>
      <c r="D755" s="51" t="s">
        <v>1541</v>
      </c>
      <c r="E755" s="51" t="s">
        <v>1542</v>
      </c>
      <c r="F755" s="46">
        <v>5.9</v>
      </c>
      <c r="G755" s="55" t="s">
        <v>2109</v>
      </c>
      <c r="H755" s="56">
        <v>5.9</v>
      </c>
      <c r="I755" s="56"/>
      <c r="J755" s="47"/>
      <c r="K755" s="48" t="s">
        <v>3492</v>
      </c>
      <c r="L755" s="7"/>
      <c r="M755" s="65"/>
      <c r="N755" s="65"/>
    </row>
    <row r="756" spans="1:14" ht="21">
      <c r="A756" s="55" t="s">
        <v>4265</v>
      </c>
      <c r="B756" s="51" t="s">
        <v>1543</v>
      </c>
      <c r="C756" s="61" t="s">
        <v>530</v>
      </c>
      <c r="D756" s="51" t="s">
        <v>4795</v>
      </c>
      <c r="E756" s="51" t="s">
        <v>1510</v>
      </c>
      <c r="F756" s="46">
        <v>8.067</v>
      </c>
      <c r="G756" s="55" t="s">
        <v>2108</v>
      </c>
      <c r="H756" s="56">
        <v>8.067</v>
      </c>
      <c r="I756" s="56"/>
      <c r="J756" s="47"/>
      <c r="K756" s="48" t="s">
        <v>3492</v>
      </c>
      <c r="L756" s="7"/>
      <c r="M756" s="65"/>
      <c r="N756" s="65"/>
    </row>
    <row r="757" spans="1:14" ht="21">
      <c r="A757" s="55" t="s">
        <v>4266</v>
      </c>
      <c r="B757" s="51" t="s">
        <v>1544</v>
      </c>
      <c r="C757" s="61" t="s">
        <v>530</v>
      </c>
      <c r="D757" s="51" t="s">
        <v>4687</v>
      </c>
      <c r="E757" s="51" t="s">
        <v>1545</v>
      </c>
      <c r="F757" s="46">
        <v>5.526</v>
      </c>
      <c r="G757" s="55" t="s">
        <v>2108</v>
      </c>
      <c r="H757" s="56">
        <v>5.526</v>
      </c>
      <c r="I757" s="56"/>
      <c r="J757" s="47"/>
      <c r="K757" s="48" t="s">
        <v>3492</v>
      </c>
      <c r="L757" s="65"/>
      <c r="M757" s="65"/>
      <c r="N757" s="65"/>
    </row>
    <row r="758" spans="1:14" ht="21">
      <c r="A758" s="55" t="s">
        <v>4267</v>
      </c>
      <c r="B758" s="51" t="s">
        <v>2319</v>
      </c>
      <c r="C758" s="61" t="s">
        <v>530</v>
      </c>
      <c r="D758" s="51" t="s">
        <v>2320</v>
      </c>
      <c r="E758" s="51" t="s">
        <v>2321</v>
      </c>
      <c r="F758" s="46">
        <v>5.978</v>
      </c>
      <c r="G758" s="55" t="s">
        <v>2109</v>
      </c>
      <c r="H758" s="56">
        <v>5.978</v>
      </c>
      <c r="I758" s="56"/>
      <c r="J758" s="47"/>
      <c r="K758" s="48" t="s">
        <v>3492</v>
      </c>
      <c r="L758" s="7"/>
      <c r="M758" s="65"/>
      <c r="N758" s="65"/>
    </row>
    <row r="759" spans="1:14" ht="21">
      <c r="A759" s="55" t="s">
        <v>4268</v>
      </c>
      <c r="B759" s="51" t="s">
        <v>2322</v>
      </c>
      <c r="C759" s="61" t="s">
        <v>530</v>
      </c>
      <c r="D759" s="51" t="s">
        <v>1508</v>
      </c>
      <c r="E759" s="51" t="s">
        <v>2323</v>
      </c>
      <c r="F759" s="46">
        <v>8.234</v>
      </c>
      <c r="G759" s="55" t="s">
        <v>2108</v>
      </c>
      <c r="H759" s="56">
        <v>8.234</v>
      </c>
      <c r="I759" s="56"/>
      <c r="J759" s="47"/>
      <c r="K759" s="48" t="s">
        <v>3492</v>
      </c>
      <c r="L759" s="7"/>
      <c r="M759" s="65"/>
      <c r="N759" s="65"/>
    </row>
    <row r="760" spans="1:14" ht="42">
      <c r="A760" s="55" t="s">
        <v>4269</v>
      </c>
      <c r="B760" s="51" t="s">
        <v>2324</v>
      </c>
      <c r="C760" s="61" t="s">
        <v>530</v>
      </c>
      <c r="D760" s="51" t="s">
        <v>4796</v>
      </c>
      <c r="E760" s="53" t="s">
        <v>4614</v>
      </c>
      <c r="F760" s="46">
        <v>4.429</v>
      </c>
      <c r="G760" s="55" t="s">
        <v>2108</v>
      </c>
      <c r="H760" s="56">
        <v>3.523</v>
      </c>
      <c r="I760" s="56"/>
      <c r="J760" s="47"/>
      <c r="K760" s="48" t="s">
        <v>3492</v>
      </c>
      <c r="L760" s="7"/>
      <c r="M760" s="65"/>
      <c r="N760" s="65"/>
    </row>
    <row r="761" spans="1:14" ht="21">
      <c r="A761" s="55" t="s">
        <v>4270</v>
      </c>
      <c r="B761" s="51" t="s">
        <v>2325</v>
      </c>
      <c r="C761" s="61" t="s">
        <v>530</v>
      </c>
      <c r="D761" s="51" t="s">
        <v>1475</v>
      </c>
      <c r="E761" s="51" t="s">
        <v>2326</v>
      </c>
      <c r="F761" s="46">
        <v>3.523</v>
      </c>
      <c r="G761" s="55" t="s">
        <v>2109</v>
      </c>
      <c r="H761" s="56">
        <v>3.523</v>
      </c>
      <c r="I761" s="56"/>
      <c r="J761" s="47"/>
      <c r="K761" s="48" t="s">
        <v>3492</v>
      </c>
      <c r="L761" s="7"/>
      <c r="M761" s="65"/>
      <c r="N761" s="65"/>
    </row>
    <row r="762" spans="1:14" ht="21">
      <c r="A762" s="55" t="s">
        <v>4271</v>
      </c>
      <c r="B762" s="51" t="s">
        <v>2327</v>
      </c>
      <c r="C762" s="61" t="s">
        <v>530</v>
      </c>
      <c r="D762" s="51" t="s">
        <v>2328</v>
      </c>
      <c r="E762" s="51" t="s">
        <v>2329</v>
      </c>
      <c r="F762" s="46">
        <v>21.453</v>
      </c>
      <c r="G762" s="55" t="s">
        <v>2108</v>
      </c>
      <c r="H762" s="56">
        <v>21.453</v>
      </c>
      <c r="I762" s="56"/>
      <c r="J762" s="47"/>
      <c r="K762" s="48" t="s">
        <v>3492</v>
      </c>
      <c r="L762" s="7"/>
      <c r="M762" s="65"/>
      <c r="N762" s="65"/>
    </row>
    <row r="763" spans="1:14" ht="42">
      <c r="A763" s="55" t="s">
        <v>4272</v>
      </c>
      <c r="B763" s="51" t="s">
        <v>2330</v>
      </c>
      <c r="C763" s="61" t="s">
        <v>530</v>
      </c>
      <c r="D763" s="51" t="s">
        <v>2331</v>
      </c>
      <c r="E763" s="51" t="s">
        <v>2332</v>
      </c>
      <c r="F763" s="46">
        <v>19.24</v>
      </c>
      <c r="G763" s="55" t="s">
        <v>2108</v>
      </c>
      <c r="H763" s="56">
        <v>19.24</v>
      </c>
      <c r="I763" s="56"/>
      <c r="J763" s="47"/>
      <c r="K763" s="48" t="s">
        <v>3492</v>
      </c>
      <c r="L763" s="7"/>
      <c r="M763" s="65"/>
      <c r="N763" s="65"/>
    </row>
    <row r="764" spans="1:14" ht="12.75">
      <c r="A764" s="192" t="s">
        <v>1566</v>
      </c>
      <c r="B764" s="192"/>
      <c r="C764" s="192"/>
      <c r="D764" s="192"/>
      <c r="E764" s="192"/>
      <c r="F764" s="46">
        <f>F763+F762+F761+F760+F759+F758+F757+F756+F755+F754+F753+F752+F751+F750+F749+F748+F747+F746+F745+F744+F743+F742+F741+F740+F739+F738+F737+F736+F735+F734+F733+F732+F731+F730+F729+F728+F727+F726+F725+F724+F723+F722+F721+F720+F719+F718+F717+F716+F712+F711+F708+F707</f>
        <v>630.8160000000001</v>
      </c>
      <c r="G764" s="46"/>
      <c r="H764" s="46"/>
      <c r="I764" s="46"/>
      <c r="J764" s="46"/>
      <c r="K764" s="48"/>
      <c r="L764" s="5"/>
      <c r="M764" s="65"/>
      <c r="N764" s="65"/>
    </row>
    <row r="765" spans="1:14" ht="12.75">
      <c r="A765" s="201" t="s">
        <v>2336</v>
      </c>
      <c r="B765" s="201"/>
      <c r="C765" s="201"/>
      <c r="D765" s="201"/>
      <c r="E765" s="201"/>
      <c r="F765" s="201"/>
      <c r="G765" s="201"/>
      <c r="H765" s="201"/>
      <c r="I765" s="118"/>
      <c r="J765" s="118"/>
      <c r="K765" s="48"/>
      <c r="L765" s="7"/>
      <c r="M765" s="65"/>
      <c r="N765" s="65"/>
    </row>
    <row r="766" spans="1:14" ht="31.5">
      <c r="A766" s="80" t="s">
        <v>4273</v>
      </c>
      <c r="B766" s="93" t="s">
        <v>15</v>
      </c>
      <c r="C766" s="61" t="s">
        <v>518</v>
      </c>
      <c r="D766" s="126" t="s">
        <v>2559</v>
      </c>
      <c r="E766" s="74" t="s">
        <v>2542</v>
      </c>
      <c r="F766" s="46">
        <v>158.655</v>
      </c>
      <c r="G766" s="55" t="s">
        <v>943</v>
      </c>
      <c r="H766" s="46" t="s">
        <v>4647</v>
      </c>
      <c r="I766" s="107" t="s">
        <v>2109</v>
      </c>
      <c r="J766" s="107">
        <v>9.224</v>
      </c>
      <c r="K766" s="48" t="s">
        <v>3496</v>
      </c>
      <c r="L766" s="7"/>
      <c r="M766" s="65"/>
      <c r="N766" s="65"/>
    </row>
    <row r="767" spans="1:11" s="27" customFormat="1" ht="31.5">
      <c r="A767" s="102" t="s">
        <v>4274</v>
      </c>
      <c r="B767" s="61" t="s">
        <v>4688</v>
      </c>
      <c r="C767" s="61" t="s">
        <v>518</v>
      </c>
      <c r="D767" s="51" t="s">
        <v>2119</v>
      </c>
      <c r="E767" s="51" t="s">
        <v>2120</v>
      </c>
      <c r="F767" s="46">
        <v>16.402</v>
      </c>
      <c r="G767" s="55" t="s">
        <v>2108</v>
      </c>
      <c r="H767" s="46">
        <v>16.402</v>
      </c>
      <c r="I767" s="114"/>
      <c r="J767" s="114"/>
      <c r="K767" s="59" t="s">
        <v>3494</v>
      </c>
    </row>
    <row r="768" spans="1:11" s="27" customFormat="1" ht="21">
      <c r="A768" s="102" t="s">
        <v>4275</v>
      </c>
      <c r="B768" s="61" t="s">
        <v>562</v>
      </c>
      <c r="C768" s="61" t="s">
        <v>518</v>
      </c>
      <c r="D768" s="61" t="s">
        <v>565</v>
      </c>
      <c r="E768" s="61" t="s">
        <v>4689</v>
      </c>
      <c r="F768" s="127">
        <v>90</v>
      </c>
      <c r="G768" s="128" t="s">
        <v>4648</v>
      </c>
      <c r="H768" s="129" t="s">
        <v>4649</v>
      </c>
      <c r="I768" s="128" t="s">
        <v>2108</v>
      </c>
      <c r="J768" s="127">
        <v>33.479</v>
      </c>
      <c r="K768" s="59" t="s">
        <v>3495</v>
      </c>
    </row>
    <row r="769" spans="1:11" s="27" customFormat="1" ht="21">
      <c r="A769" s="102" t="s">
        <v>4169</v>
      </c>
      <c r="B769" s="61" t="s">
        <v>514</v>
      </c>
      <c r="C769" s="61" t="s">
        <v>518</v>
      </c>
      <c r="D769" s="61" t="s">
        <v>519</v>
      </c>
      <c r="E769" s="61" t="s">
        <v>515</v>
      </c>
      <c r="F769" s="46">
        <v>93.032</v>
      </c>
      <c r="G769" s="55" t="s">
        <v>4650</v>
      </c>
      <c r="H769" s="46" t="s">
        <v>4651</v>
      </c>
      <c r="I769" s="107"/>
      <c r="J769" s="56">
        <v>85.027</v>
      </c>
      <c r="K769" s="59" t="s">
        <v>3495</v>
      </c>
    </row>
    <row r="770" spans="1:14" ht="31.5">
      <c r="A770" s="102" t="s">
        <v>4276</v>
      </c>
      <c r="B770" s="61" t="s">
        <v>36</v>
      </c>
      <c r="C770" s="61" t="s">
        <v>518</v>
      </c>
      <c r="D770" s="61" t="s">
        <v>37</v>
      </c>
      <c r="E770" s="61" t="s">
        <v>38</v>
      </c>
      <c r="F770" s="46">
        <v>1.18</v>
      </c>
      <c r="G770" s="55" t="s">
        <v>2109</v>
      </c>
      <c r="H770" s="78">
        <f>F770</f>
        <v>1.18</v>
      </c>
      <c r="I770" s="78"/>
      <c r="J770" s="78"/>
      <c r="K770" s="75" t="s">
        <v>3492</v>
      </c>
      <c r="L770" s="21"/>
      <c r="M770" s="65"/>
      <c r="N770" s="65"/>
    </row>
    <row r="771" spans="1:14" ht="31.5">
      <c r="A771" s="102" t="s">
        <v>4277</v>
      </c>
      <c r="B771" s="61" t="s">
        <v>39</v>
      </c>
      <c r="C771" s="61" t="s">
        <v>518</v>
      </c>
      <c r="D771" s="61" t="s">
        <v>40</v>
      </c>
      <c r="E771" s="61" t="s">
        <v>41</v>
      </c>
      <c r="F771" s="56">
        <v>41.109</v>
      </c>
      <c r="G771" s="55" t="s">
        <v>4652</v>
      </c>
      <c r="H771" s="56" t="s">
        <v>4653</v>
      </c>
      <c r="I771" s="55"/>
      <c r="J771" s="56">
        <v>23.779</v>
      </c>
      <c r="K771" s="75" t="s">
        <v>3492</v>
      </c>
      <c r="L771" s="21"/>
      <c r="M771" s="65"/>
      <c r="N771" s="65"/>
    </row>
    <row r="772" spans="1:14" ht="31.5">
      <c r="A772" s="179" t="s">
        <v>4278</v>
      </c>
      <c r="B772" s="61" t="s">
        <v>2334</v>
      </c>
      <c r="C772" s="61" t="s">
        <v>2123</v>
      </c>
      <c r="D772" s="61" t="s">
        <v>42</v>
      </c>
      <c r="E772" s="61" t="s">
        <v>44</v>
      </c>
      <c r="F772" s="55">
        <f>F773</f>
        <v>3.952</v>
      </c>
      <c r="G772" s="55" t="s">
        <v>2109</v>
      </c>
      <c r="H772" s="55">
        <f>H773</f>
        <v>3.952</v>
      </c>
      <c r="I772" s="78"/>
      <c r="J772" s="78"/>
      <c r="K772" s="197" t="s">
        <v>3492</v>
      </c>
      <c r="L772" s="21"/>
      <c r="M772" s="65"/>
      <c r="N772" s="65"/>
    </row>
    <row r="773" spans="1:14" ht="22.5">
      <c r="A773" s="179"/>
      <c r="B773" s="194"/>
      <c r="C773" s="60" t="s">
        <v>518</v>
      </c>
      <c r="D773" s="60" t="s">
        <v>43</v>
      </c>
      <c r="E773" s="60" t="s">
        <v>44</v>
      </c>
      <c r="F773" s="78">
        <v>3.952</v>
      </c>
      <c r="G773" s="78" t="s">
        <v>2109</v>
      </c>
      <c r="H773" s="78">
        <v>3.952</v>
      </c>
      <c r="I773" s="78"/>
      <c r="J773" s="78"/>
      <c r="K773" s="197"/>
      <c r="L773" s="21"/>
      <c r="M773" s="65"/>
      <c r="N773" s="65"/>
    </row>
    <row r="774" spans="1:14" ht="33.75">
      <c r="A774" s="179"/>
      <c r="B774" s="194"/>
      <c r="C774" s="60" t="s">
        <v>45</v>
      </c>
      <c r="D774" s="60" t="s">
        <v>42</v>
      </c>
      <c r="E774" s="60" t="s">
        <v>46</v>
      </c>
      <c r="F774" s="78">
        <v>0.459</v>
      </c>
      <c r="G774" s="78" t="s">
        <v>2109</v>
      </c>
      <c r="H774" s="78">
        <v>0.459</v>
      </c>
      <c r="I774" s="78"/>
      <c r="J774" s="78"/>
      <c r="K774" s="197"/>
      <c r="L774" s="21"/>
      <c r="M774" s="65"/>
      <c r="N774" s="65"/>
    </row>
    <row r="775" spans="1:14" ht="12.75">
      <c r="A775" s="179" t="s">
        <v>4279</v>
      </c>
      <c r="B775" s="61" t="s">
        <v>2335</v>
      </c>
      <c r="C775" s="61" t="s">
        <v>2123</v>
      </c>
      <c r="D775" s="61" t="s">
        <v>47</v>
      </c>
      <c r="E775" s="61" t="s">
        <v>49</v>
      </c>
      <c r="F775" s="46">
        <f>F776+F777</f>
        <v>0.5900000000000001</v>
      </c>
      <c r="G775" s="55" t="s">
        <v>2109</v>
      </c>
      <c r="H775" s="46">
        <f>H776+H777</f>
        <v>0.5900000000000001</v>
      </c>
      <c r="I775" s="55"/>
      <c r="J775" s="55"/>
      <c r="K775" s="197" t="s">
        <v>3492</v>
      </c>
      <c r="L775" s="21"/>
      <c r="M775" s="65"/>
      <c r="N775" s="65"/>
    </row>
    <row r="776" spans="1:14" ht="22.5">
      <c r="A776" s="179"/>
      <c r="B776" s="194"/>
      <c r="C776" s="60" t="s">
        <v>518</v>
      </c>
      <c r="D776" s="60" t="s">
        <v>48</v>
      </c>
      <c r="E776" s="60" t="s">
        <v>49</v>
      </c>
      <c r="F776" s="78">
        <v>0.329</v>
      </c>
      <c r="G776" s="78" t="s">
        <v>2109</v>
      </c>
      <c r="H776" s="78">
        <v>0.329</v>
      </c>
      <c r="I776" s="78"/>
      <c r="J776" s="78"/>
      <c r="K776" s="197"/>
      <c r="L776" s="21"/>
      <c r="M776" s="65"/>
      <c r="N776" s="65"/>
    </row>
    <row r="777" spans="1:14" ht="12.75">
      <c r="A777" s="179"/>
      <c r="B777" s="194"/>
      <c r="C777" s="60" t="s">
        <v>45</v>
      </c>
      <c r="D777" s="60" t="s">
        <v>50</v>
      </c>
      <c r="E777" s="60" t="s">
        <v>51</v>
      </c>
      <c r="F777" s="78">
        <v>0.261</v>
      </c>
      <c r="G777" s="78" t="s">
        <v>2109</v>
      </c>
      <c r="H777" s="78">
        <v>0.261</v>
      </c>
      <c r="I777" s="78"/>
      <c r="J777" s="78"/>
      <c r="K777" s="197"/>
      <c r="L777" s="21"/>
      <c r="M777" s="65"/>
      <c r="N777" s="65"/>
    </row>
    <row r="778" spans="1:14" ht="12.75">
      <c r="A778" s="192" t="s">
        <v>1566</v>
      </c>
      <c r="B778" s="192"/>
      <c r="C778" s="192"/>
      <c r="D778" s="192"/>
      <c r="E778" s="192"/>
      <c r="F778" s="46">
        <f>F775+F772+F771+F770+F769+F768+F767+F766</f>
        <v>404.91999999999996</v>
      </c>
      <c r="G778" s="46"/>
      <c r="H778" s="46"/>
      <c r="I778" s="46"/>
      <c r="J778" s="46"/>
      <c r="K778" s="48"/>
      <c r="L778" s="17"/>
      <c r="M778" s="65"/>
      <c r="N778" s="65"/>
    </row>
    <row r="779" spans="1:14" ht="12.75">
      <c r="A779" s="201" t="s">
        <v>2337</v>
      </c>
      <c r="B779" s="201"/>
      <c r="C779" s="201"/>
      <c r="D779" s="201"/>
      <c r="E779" s="201"/>
      <c r="F779" s="201"/>
      <c r="G779" s="201"/>
      <c r="H779" s="201"/>
      <c r="I779" s="118"/>
      <c r="J779" s="118"/>
      <c r="K779" s="48"/>
      <c r="L779" s="7"/>
      <c r="M779" s="65"/>
      <c r="N779" s="65"/>
    </row>
    <row r="780" spans="1:14" ht="31.5">
      <c r="A780" s="102" t="s">
        <v>4280</v>
      </c>
      <c r="B780" s="61" t="s">
        <v>510</v>
      </c>
      <c r="C780" s="61" t="s">
        <v>511</v>
      </c>
      <c r="D780" s="61" t="s">
        <v>512</v>
      </c>
      <c r="E780" s="61" t="s">
        <v>513</v>
      </c>
      <c r="F780" s="46">
        <v>220</v>
      </c>
      <c r="G780" s="55" t="s">
        <v>2244</v>
      </c>
      <c r="H780" s="46">
        <v>220</v>
      </c>
      <c r="I780" s="118"/>
      <c r="J780" s="118"/>
      <c r="K780" s="48" t="s">
        <v>3494</v>
      </c>
      <c r="L780" s="7"/>
      <c r="M780" s="65"/>
      <c r="N780" s="65"/>
    </row>
    <row r="781" spans="1:14" ht="21">
      <c r="A781" s="92" t="s">
        <v>4281</v>
      </c>
      <c r="B781" s="51" t="s">
        <v>2338</v>
      </c>
      <c r="C781" s="61" t="s">
        <v>511</v>
      </c>
      <c r="D781" s="51" t="s">
        <v>2339</v>
      </c>
      <c r="E781" s="51" t="s">
        <v>2340</v>
      </c>
      <c r="F781" s="46">
        <v>3.849</v>
      </c>
      <c r="G781" s="55" t="s">
        <v>2109</v>
      </c>
      <c r="H781" s="46">
        <v>3.849</v>
      </c>
      <c r="I781" s="77"/>
      <c r="J781" s="77"/>
      <c r="K781" s="197" t="s">
        <v>3492</v>
      </c>
      <c r="L781" s="7"/>
      <c r="M781" s="65"/>
      <c r="N781" s="65"/>
    </row>
    <row r="782" spans="1:14" ht="12.75">
      <c r="A782" s="217" t="s">
        <v>1566</v>
      </c>
      <c r="B782" s="217"/>
      <c r="C782" s="217"/>
      <c r="D782" s="217"/>
      <c r="E782" s="217"/>
      <c r="F782" s="46">
        <f>F781+F780</f>
        <v>223.849</v>
      </c>
      <c r="G782" s="200"/>
      <c r="H782" s="200"/>
      <c r="I782" s="55"/>
      <c r="J782" s="55"/>
      <c r="K782" s="197"/>
      <c r="L782" s="5"/>
      <c r="M782" s="65"/>
      <c r="N782" s="65"/>
    </row>
    <row r="783" spans="1:14" ht="12.75">
      <c r="A783" s="201" t="s">
        <v>2422</v>
      </c>
      <c r="B783" s="201"/>
      <c r="C783" s="201"/>
      <c r="D783" s="201"/>
      <c r="E783" s="201"/>
      <c r="F783" s="201"/>
      <c r="G783" s="201"/>
      <c r="H783" s="201"/>
      <c r="I783" s="118"/>
      <c r="J783" s="118"/>
      <c r="K783" s="48"/>
      <c r="L783" s="7"/>
      <c r="M783" s="65"/>
      <c r="N783" s="65"/>
    </row>
    <row r="784" spans="1:14" ht="21" customHeight="1">
      <c r="A784" s="80" t="s">
        <v>4073</v>
      </c>
      <c r="B784" s="117" t="s">
        <v>548</v>
      </c>
      <c r="C784" s="61" t="s">
        <v>561</v>
      </c>
      <c r="D784" s="51" t="s">
        <v>2527</v>
      </c>
      <c r="E784" s="51" t="s">
        <v>2528</v>
      </c>
      <c r="F784" s="82">
        <v>138.923</v>
      </c>
      <c r="G784" s="55" t="s">
        <v>4645</v>
      </c>
      <c r="H784" s="46" t="s">
        <v>4654</v>
      </c>
      <c r="I784" s="55" t="s">
        <v>2108</v>
      </c>
      <c r="J784" s="107">
        <v>72.956</v>
      </c>
      <c r="K784" s="81" t="s">
        <v>3494</v>
      </c>
      <c r="L784" s="7"/>
      <c r="M784" s="65"/>
      <c r="N784" s="65"/>
    </row>
    <row r="785" spans="1:14" ht="21">
      <c r="A785" s="196" t="s">
        <v>4282</v>
      </c>
      <c r="B785" s="61" t="s">
        <v>2341</v>
      </c>
      <c r="C785" s="204" t="s">
        <v>2107</v>
      </c>
      <c r="D785" s="204" t="s">
        <v>52</v>
      </c>
      <c r="E785" s="204" t="s">
        <v>58</v>
      </c>
      <c r="F785" s="200">
        <f>F787+F788+F789+F790+F791+F792</f>
        <v>40.87499999999999</v>
      </c>
      <c r="G785" s="200" t="s">
        <v>2109</v>
      </c>
      <c r="H785" s="200">
        <f>H787+H788+H789+H790+H791+H792</f>
        <v>40.87499999999999</v>
      </c>
      <c r="I785" s="131"/>
      <c r="J785" s="131"/>
      <c r="K785" s="197" t="s">
        <v>3492</v>
      </c>
      <c r="L785" s="21"/>
      <c r="M785" s="65"/>
      <c r="N785" s="65"/>
    </row>
    <row r="786" spans="1:14" ht="12.75">
      <c r="A786" s="196"/>
      <c r="B786" s="194"/>
      <c r="C786" s="204"/>
      <c r="D786" s="204"/>
      <c r="E786" s="204"/>
      <c r="F786" s="200"/>
      <c r="G786" s="200"/>
      <c r="H786" s="200"/>
      <c r="I786" s="131"/>
      <c r="J786" s="131"/>
      <c r="K786" s="197"/>
      <c r="L786" s="21"/>
      <c r="M786" s="65"/>
      <c r="N786" s="65"/>
    </row>
    <row r="787" spans="1:14" ht="12.75">
      <c r="A787" s="196"/>
      <c r="B787" s="194"/>
      <c r="C787" s="195" t="s">
        <v>561</v>
      </c>
      <c r="D787" s="60" t="s">
        <v>53</v>
      </c>
      <c r="E787" s="60" t="s">
        <v>54</v>
      </c>
      <c r="F787" s="78">
        <v>7.868</v>
      </c>
      <c r="G787" s="78" t="s">
        <v>2109</v>
      </c>
      <c r="H787" s="78">
        <v>7.868</v>
      </c>
      <c r="I787" s="132"/>
      <c r="J787" s="132"/>
      <c r="K787" s="197"/>
      <c r="L787" s="21"/>
      <c r="M787" s="65"/>
      <c r="N787" s="65"/>
    </row>
    <row r="788" spans="1:14" ht="12.75">
      <c r="A788" s="196"/>
      <c r="B788" s="194"/>
      <c r="C788" s="195"/>
      <c r="D788" s="60" t="s">
        <v>55</v>
      </c>
      <c r="E788" s="60" t="s">
        <v>56</v>
      </c>
      <c r="F788" s="78">
        <v>17.804</v>
      </c>
      <c r="G788" s="78" t="s">
        <v>2109</v>
      </c>
      <c r="H788" s="78">
        <v>17.804</v>
      </c>
      <c r="I788" s="132"/>
      <c r="J788" s="132"/>
      <c r="K788" s="197"/>
      <c r="L788" s="21"/>
      <c r="M788" s="65"/>
      <c r="N788" s="65"/>
    </row>
    <row r="789" spans="1:14" ht="22.5">
      <c r="A789" s="196"/>
      <c r="B789" s="194"/>
      <c r="C789" s="195"/>
      <c r="D789" s="60" t="s">
        <v>57</v>
      </c>
      <c r="E789" s="60" t="s">
        <v>58</v>
      </c>
      <c r="F789" s="78">
        <v>8.342</v>
      </c>
      <c r="G789" s="78" t="s">
        <v>2109</v>
      </c>
      <c r="H789" s="78">
        <v>8.342</v>
      </c>
      <c r="I789" s="132"/>
      <c r="J789" s="132"/>
      <c r="K789" s="197"/>
      <c r="L789" s="21"/>
      <c r="M789" s="65"/>
      <c r="N789" s="65"/>
    </row>
    <row r="790" spans="1:14" ht="33.75">
      <c r="A790" s="196"/>
      <c r="B790" s="194"/>
      <c r="C790" s="60" t="s">
        <v>59</v>
      </c>
      <c r="D790" s="60" t="s">
        <v>52</v>
      </c>
      <c r="E790" s="60" t="s">
        <v>60</v>
      </c>
      <c r="F790" s="78">
        <v>1.488</v>
      </c>
      <c r="G790" s="78" t="s">
        <v>2109</v>
      </c>
      <c r="H790" s="78">
        <v>1.488</v>
      </c>
      <c r="I790" s="132"/>
      <c r="J790" s="132"/>
      <c r="K790" s="197"/>
      <c r="L790" s="21"/>
      <c r="M790" s="65"/>
      <c r="N790" s="65"/>
    </row>
    <row r="791" spans="1:14" ht="12.75">
      <c r="A791" s="196"/>
      <c r="B791" s="194"/>
      <c r="C791" s="60" t="s">
        <v>61</v>
      </c>
      <c r="D791" s="60" t="s">
        <v>62</v>
      </c>
      <c r="E791" s="60" t="s">
        <v>63</v>
      </c>
      <c r="F791" s="78">
        <v>4.031</v>
      </c>
      <c r="G791" s="78" t="s">
        <v>2109</v>
      </c>
      <c r="H791" s="78">
        <v>4.031</v>
      </c>
      <c r="I791" s="132"/>
      <c r="J791" s="132"/>
      <c r="K791" s="197"/>
      <c r="L791" s="21"/>
      <c r="M791" s="65"/>
      <c r="N791" s="65"/>
    </row>
    <row r="792" spans="1:14" ht="12.75">
      <c r="A792" s="196"/>
      <c r="B792" s="194"/>
      <c r="C792" s="60" t="s">
        <v>64</v>
      </c>
      <c r="D792" s="60" t="s">
        <v>65</v>
      </c>
      <c r="E792" s="60" t="s">
        <v>66</v>
      </c>
      <c r="F792" s="78">
        <v>1.342</v>
      </c>
      <c r="G792" s="78" t="s">
        <v>2109</v>
      </c>
      <c r="H792" s="78">
        <v>1.342</v>
      </c>
      <c r="I792" s="132"/>
      <c r="J792" s="132"/>
      <c r="K792" s="197"/>
      <c r="L792" s="21"/>
      <c r="M792" s="65"/>
      <c r="N792" s="65"/>
    </row>
    <row r="793" spans="1:14" ht="31.5">
      <c r="A793" s="196" t="s">
        <v>4283</v>
      </c>
      <c r="B793" s="204" t="s">
        <v>2342</v>
      </c>
      <c r="C793" s="61" t="s">
        <v>2107</v>
      </c>
      <c r="D793" s="61" t="s">
        <v>67</v>
      </c>
      <c r="E793" s="61" t="s">
        <v>68</v>
      </c>
      <c r="F793" s="55">
        <f>F794+F795</f>
        <v>3.045</v>
      </c>
      <c r="G793" s="55" t="s">
        <v>2109</v>
      </c>
      <c r="H793" s="55">
        <v>3.045</v>
      </c>
      <c r="I793" s="131"/>
      <c r="J793" s="131"/>
      <c r="K793" s="197" t="s">
        <v>3492</v>
      </c>
      <c r="L793" s="21"/>
      <c r="M793" s="65"/>
      <c r="N793" s="65"/>
    </row>
    <row r="794" spans="1:14" ht="22.5">
      <c r="A794" s="196"/>
      <c r="B794" s="204"/>
      <c r="C794" s="60" t="s">
        <v>561</v>
      </c>
      <c r="D794" s="60" t="s">
        <v>69</v>
      </c>
      <c r="E794" s="60" t="s">
        <v>68</v>
      </c>
      <c r="F794" s="78">
        <v>1.098</v>
      </c>
      <c r="G794" s="78" t="s">
        <v>2109</v>
      </c>
      <c r="H794" s="78">
        <v>1.098</v>
      </c>
      <c r="I794" s="132"/>
      <c r="J794" s="132"/>
      <c r="K794" s="197"/>
      <c r="L794" s="21"/>
      <c r="M794" s="65"/>
      <c r="N794" s="65"/>
    </row>
    <row r="795" spans="1:14" ht="33.75">
      <c r="A795" s="196"/>
      <c r="B795" s="204"/>
      <c r="C795" s="60" t="s">
        <v>70</v>
      </c>
      <c r="D795" s="60" t="s">
        <v>67</v>
      </c>
      <c r="E795" s="60" t="s">
        <v>71</v>
      </c>
      <c r="F795" s="78">
        <v>1.947</v>
      </c>
      <c r="G795" s="78" t="s">
        <v>2109</v>
      </c>
      <c r="H795" s="78">
        <v>1.947</v>
      </c>
      <c r="I795" s="132"/>
      <c r="J795" s="132"/>
      <c r="K795" s="197"/>
      <c r="L795" s="21"/>
      <c r="M795" s="65"/>
      <c r="N795" s="65"/>
    </row>
    <row r="796" spans="1:14" ht="31.5">
      <c r="A796" s="196" t="s">
        <v>4284</v>
      </c>
      <c r="B796" s="61" t="s">
        <v>2343</v>
      </c>
      <c r="C796" s="61" t="s">
        <v>2107</v>
      </c>
      <c r="D796" s="133" t="s">
        <v>72</v>
      </c>
      <c r="E796" s="133" t="s">
        <v>75</v>
      </c>
      <c r="F796" s="55">
        <f>F797+F798+F799</f>
        <v>25.142</v>
      </c>
      <c r="G796" s="55" t="s">
        <v>2109</v>
      </c>
      <c r="H796" s="55">
        <f>H797+H798+H799</f>
        <v>25.142</v>
      </c>
      <c r="I796" s="131"/>
      <c r="J796" s="131"/>
      <c r="K796" s="197" t="s">
        <v>3492</v>
      </c>
      <c r="L796" s="21"/>
      <c r="M796" s="65"/>
      <c r="N796" s="65"/>
    </row>
    <row r="797" spans="1:14" ht="33.75">
      <c r="A797" s="196"/>
      <c r="B797" s="194"/>
      <c r="C797" s="195" t="s">
        <v>561</v>
      </c>
      <c r="D797" s="134" t="s">
        <v>72</v>
      </c>
      <c r="E797" s="134" t="s">
        <v>73</v>
      </c>
      <c r="F797" s="78">
        <v>1.3</v>
      </c>
      <c r="G797" s="78" t="s">
        <v>2109</v>
      </c>
      <c r="H797" s="78">
        <v>1.3</v>
      </c>
      <c r="I797" s="132"/>
      <c r="J797" s="132"/>
      <c r="K797" s="197"/>
      <c r="L797" s="21"/>
      <c r="M797" s="65"/>
      <c r="N797" s="65"/>
    </row>
    <row r="798" spans="1:14" ht="22.5">
      <c r="A798" s="196"/>
      <c r="B798" s="194"/>
      <c r="C798" s="195"/>
      <c r="D798" s="134" t="s">
        <v>74</v>
      </c>
      <c r="E798" s="134" t="s">
        <v>75</v>
      </c>
      <c r="F798" s="78">
        <v>21.394</v>
      </c>
      <c r="G798" s="78" t="s">
        <v>2109</v>
      </c>
      <c r="H798" s="78">
        <v>21.394</v>
      </c>
      <c r="I798" s="132"/>
      <c r="J798" s="132"/>
      <c r="K798" s="197"/>
      <c r="L798" s="21"/>
      <c r="M798" s="65"/>
      <c r="N798" s="65"/>
    </row>
    <row r="799" spans="1:14" ht="12.75">
      <c r="A799" s="196"/>
      <c r="B799" s="194"/>
      <c r="C799" s="134" t="s">
        <v>76</v>
      </c>
      <c r="D799" s="134" t="s">
        <v>77</v>
      </c>
      <c r="E799" s="134" t="s">
        <v>78</v>
      </c>
      <c r="F799" s="78">
        <v>2.448</v>
      </c>
      <c r="G799" s="78" t="s">
        <v>2109</v>
      </c>
      <c r="H799" s="78">
        <v>2.448</v>
      </c>
      <c r="I799" s="132"/>
      <c r="J799" s="132"/>
      <c r="K799" s="197"/>
      <c r="L799" s="21"/>
      <c r="M799" s="65"/>
      <c r="N799" s="65"/>
    </row>
    <row r="800" spans="1:14" ht="31.5">
      <c r="A800" s="196" t="s">
        <v>4285</v>
      </c>
      <c r="B800" s="204" t="s">
        <v>2344</v>
      </c>
      <c r="C800" s="133" t="s">
        <v>2107</v>
      </c>
      <c r="D800" s="61" t="s">
        <v>79</v>
      </c>
      <c r="E800" s="61" t="s">
        <v>80</v>
      </c>
      <c r="F800" s="46">
        <f>F801+F802</f>
        <v>8</v>
      </c>
      <c r="G800" s="55" t="s">
        <v>2109</v>
      </c>
      <c r="H800" s="46">
        <v>8</v>
      </c>
      <c r="I800" s="135"/>
      <c r="J800" s="135"/>
      <c r="K800" s="197" t="s">
        <v>3492</v>
      </c>
      <c r="L800" s="21"/>
      <c r="M800" s="65"/>
      <c r="N800" s="65"/>
    </row>
    <row r="801" spans="1:14" ht="12.75">
      <c r="A801" s="196"/>
      <c r="B801" s="204"/>
      <c r="C801" s="60" t="s">
        <v>561</v>
      </c>
      <c r="D801" s="60" t="s">
        <v>81</v>
      </c>
      <c r="E801" s="60" t="s">
        <v>80</v>
      </c>
      <c r="F801" s="78">
        <v>6.669</v>
      </c>
      <c r="G801" s="78" t="s">
        <v>2109</v>
      </c>
      <c r="H801" s="78">
        <v>6.669</v>
      </c>
      <c r="I801" s="132"/>
      <c r="J801" s="132"/>
      <c r="K801" s="197"/>
      <c r="L801" s="21"/>
      <c r="M801" s="65"/>
      <c r="N801" s="65"/>
    </row>
    <row r="802" spans="1:14" ht="33.75">
      <c r="A802" s="196"/>
      <c r="B802" s="204"/>
      <c r="C802" s="60" t="s">
        <v>82</v>
      </c>
      <c r="D802" s="60" t="s">
        <v>79</v>
      </c>
      <c r="E802" s="60" t="s">
        <v>83</v>
      </c>
      <c r="F802" s="78">
        <v>1.331</v>
      </c>
      <c r="G802" s="78" t="s">
        <v>2109</v>
      </c>
      <c r="H802" s="78">
        <v>1.331</v>
      </c>
      <c r="I802" s="132"/>
      <c r="J802" s="132"/>
      <c r="K802" s="197"/>
      <c r="L802" s="21"/>
      <c r="M802" s="65"/>
      <c r="N802" s="65"/>
    </row>
    <row r="803" spans="1:14" ht="21">
      <c r="A803" s="196" t="s">
        <v>4286</v>
      </c>
      <c r="B803" s="133" t="s">
        <v>1549</v>
      </c>
      <c r="C803" s="133" t="s">
        <v>2107</v>
      </c>
      <c r="D803" s="61" t="s">
        <v>84</v>
      </c>
      <c r="E803" s="61" t="s">
        <v>88</v>
      </c>
      <c r="F803" s="55">
        <f>F804+F805+F806</f>
        <v>12.454</v>
      </c>
      <c r="G803" s="55" t="s">
        <v>2109</v>
      </c>
      <c r="H803" s="55">
        <f>H804+H805+H806</f>
        <v>12.454</v>
      </c>
      <c r="I803" s="131"/>
      <c r="J803" s="131"/>
      <c r="K803" s="197" t="s">
        <v>3492</v>
      </c>
      <c r="L803" s="21"/>
      <c r="M803" s="65"/>
      <c r="N803" s="65"/>
    </row>
    <row r="804" spans="1:14" ht="33.75">
      <c r="A804" s="196"/>
      <c r="B804" s="216"/>
      <c r="C804" s="215" t="s">
        <v>561</v>
      </c>
      <c r="D804" s="60" t="s">
        <v>85</v>
      </c>
      <c r="E804" s="60" t="s">
        <v>86</v>
      </c>
      <c r="F804" s="78">
        <v>0.903</v>
      </c>
      <c r="G804" s="78" t="s">
        <v>2109</v>
      </c>
      <c r="H804" s="78">
        <v>0.903</v>
      </c>
      <c r="I804" s="132"/>
      <c r="J804" s="132"/>
      <c r="K804" s="197"/>
      <c r="L804" s="21"/>
      <c r="M804" s="65"/>
      <c r="N804" s="65"/>
    </row>
    <row r="805" spans="1:14" ht="33.75">
      <c r="A805" s="196"/>
      <c r="B805" s="216"/>
      <c r="C805" s="215"/>
      <c r="D805" s="60" t="s">
        <v>87</v>
      </c>
      <c r="E805" s="60" t="s">
        <v>88</v>
      </c>
      <c r="F805" s="78">
        <v>11.468</v>
      </c>
      <c r="G805" s="78" t="s">
        <v>2109</v>
      </c>
      <c r="H805" s="78">
        <v>11.468</v>
      </c>
      <c r="I805" s="132"/>
      <c r="J805" s="132"/>
      <c r="K805" s="197"/>
      <c r="L805" s="21"/>
      <c r="M805" s="65"/>
      <c r="N805" s="65"/>
    </row>
    <row r="806" spans="1:14" ht="22.5">
      <c r="A806" s="196"/>
      <c r="B806" s="216"/>
      <c r="C806" s="134" t="s">
        <v>89</v>
      </c>
      <c r="D806" s="60" t="s">
        <v>84</v>
      </c>
      <c r="E806" s="60" t="s">
        <v>90</v>
      </c>
      <c r="F806" s="78">
        <v>0.083</v>
      </c>
      <c r="G806" s="78" t="s">
        <v>2109</v>
      </c>
      <c r="H806" s="78">
        <v>0.083</v>
      </c>
      <c r="I806" s="132"/>
      <c r="J806" s="132"/>
      <c r="K806" s="197"/>
      <c r="L806" s="21"/>
      <c r="M806" s="65"/>
      <c r="N806" s="65"/>
    </row>
    <row r="807" spans="1:14" ht="31.5">
      <c r="A807" s="196" t="s">
        <v>4287</v>
      </c>
      <c r="B807" s="61" t="s">
        <v>91</v>
      </c>
      <c r="C807" s="93" t="s">
        <v>2107</v>
      </c>
      <c r="D807" s="133" t="s">
        <v>92</v>
      </c>
      <c r="E807" s="133" t="s">
        <v>105</v>
      </c>
      <c r="F807" s="55">
        <f>F808+F809+F810+F811+F812+F813+F814+F815+F816+F817+F818+F819+F820+F821+F822+F823+F824</f>
        <v>66.51</v>
      </c>
      <c r="G807" s="55" t="s">
        <v>3497</v>
      </c>
      <c r="H807" s="55">
        <f>F807</f>
        <v>66.51</v>
      </c>
      <c r="I807" s="131"/>
      <c r="J807" s="131"/>
      <c r="K807" s="197" t="s">
        <v>3492</v>
      </c>
      <c r="L807" s="21"/>
      <c r="M807" s="65"/>
      <c r="N807" s="65"/>
    </row>
    <row r="808" spans="1:14" ht="12.75">
      <c r="A808" s="196"/>
      <c r="B808" s="194"/>
      <c r="C808" s="215" t="s">
        <v>561</v>
      </c>
      <c r="D808" s="134" t="s">
        <v>93</v>
      </c>
      <c r="E808" s="134" t="s">
        <v>94</v>
      </c>
      <c r="F808" s="78">
        <v>0.576</v>
      </c>
      <c r="G808" s="78" t="s">
        <v>2109</v>
      </c>
      <c r="H808" s="78">
        <v>0.576</v>
      </c>
      <c r="I808" s="132"/>
      <c r="J808" s="132"/>
      <c r="K808" s="197"/>
      <c r="L808" s="21"/>
      <c r="M808" s="65"/>
      <c r="N808" s="65"/>
    </row>
    <row r="809" spans="1:14" ht="12.75">
      <c r="A809" s="196"/>
      <c r="B809" s="194"/>
      <c r="C809" s="215"/>
      <c r="D809" s="134" t="s">
        <v>95</v>
      </c>
      <c r="E809" s="134" t="s">
        <v>96</v>
      </c>
      <c r="F809" s="78">
        <v>0.584</v>
      </c>
      <c r="G809" s="78" t="s">
        <v>2109</v>
      </c>
      <c r="H809" s="78">
        <v>0.584</v>
      </c>
      <c r="I809" s="132"/>
      <c r="J809" s="132"/>
      <c r="K809" s="197"/>
      <c r="L809" s="21"/>
      <c r="M809" s="65"/>
      <c r="N809" s="65"/>
    </row>
    <row r="810" spans="1:14" ht="12.75">
      <c r="A810" s="196"/>
      <c r="B810" s="194"/>
      <c r="C810" s="215"/>
      <c r="D810" s="134" t="s">
        <v>212</v>
      </c>
      <c r="E810" s="134" t="s">
        <v>97</v>
      </c>
      <c r="F810" s="78">
        <v>1.611</v>
      </c>
      <c r="G810" s="78" t="s">
        <v>2109</v>
      </c>
      <c r="H810" s="78">
        <v>1.611</v>
      </c>
      <c r="I810" s="132"/>
      <c r="J810" s="132"/>
      <c r="K810" s="197"/>
      <c r="L810" s="21"/>
      <c r="M810" s="65"/>
      <c r="N810" s="65"/>
    </row>
    <row r="811" spans="1:14" ht="12.75">
      <c r="A811" s="196"/>
      <c r="B811" s="194"/>
      <c r="C811" s="215"/>
      <c r="D811" s="134" t="s">
        <v>98</v>
      </c>
      <c r="E811" s="134" t="s">
        <v>99</v>
      </c>
      <c r="F811" s="78">
        <v>1.144</v>
      </c>
      <c r="G811" s="78" t="s">
        <v>2109</v>
      </c>
      <c r="H811" s="78">
        <v>1.144</v>
      </c>
      <c r="I811" s="132"/>
      <c r="J811" s="132"/>
      <c r="K811" s="197"/>
      <c r="L811" s="21"/>
      <c r="M811" s="65"/>
      <c r="N811" s="65"/>
    </row>
    <row r="812" spans="1:14" ht="12.75">
      <c r="A812" s="196"/>
      <c r="B812" s="194"/>
      <c r="C812" s="215"/>
      <c r="D812" s="134" t="s">
        <v>100</v>
      </c>
      <c r="E812" s="134" t="s">
        <v>101</v>
      </c>
      <c r="F812" s="78">
        <v>10.084</v>
      </c>
      <c r="G812" s="78" t="s">
        <v>2109</v>
      </c>
      <c r="H812" s="78">
        <v>10.084</v>
      </c>
      <c r="I812" s="132"/>
      <c r="J812" s="132"/>
      <c r="K812" s="197"/>
      <c r="L812" s="21"/>
      <c r="M812" s="65"/>
      <c r="N812" s="65"/>
    </row>
    <row r="813" spans="1:14" ht="12.75">
      <c r="A813" s="196"/>
      <c r="B813" s="194"/>
      <c r="C813" s="215"/>
      <c r="D813" s="134" t="s">
        <v>102</v>
      </c>
      <c r="E813" s="134" t="s">
        <v>103</v>
      </c>
      <c r="F813" s="78">
        <v>25.532</v>
      </c>
      <c r="G813" s="78" t="s">
        <v>2109</v>
      </c>
      <c r="H813" s="78">
        <v>25.532</v>
      </c>
      <c r="I813" s="132"/>
      <c r="J813" s="132"/>
      <c r="K813" s="197"/>
      <c r="L813" s="21"/>
      <c r="M813" s="65"/>
      <c r="N813" s="65"/>
    </row>
    <row r="814" spans="1:14" ht="12.75">
      <c r="A814" s="196"/>
      <c r="B814" s="194"/>
      <c r="C814" s="215"/>
      <c r="D814" s="134" t="s">
        <v>104</v>
      </c>
      <c r="E814" s="134" t="s">
        <v>105</v>
      </c>
      <c r="F814" s="78">
        <v>14.995</v>
      </c>
      <c r="G814" s="78" t="s">
        <v>2109</v>
      </c>
      <c r="H814" s="78">
        <v>14.995</v>
      </c>
      <c r="I814" s="132"/>
      <c r="J814" s="132"/>
      <c r="K814" s="197"/>
      <c r="L814" s="21"/>
      <c r="M814" s="65"/>
      <c r="N814" s="65"/>
    </row>
    <row r="815" spans="1:14" ht="33.75">
      <c r="A815" s="196"/>
      <c r="B815" s="194"/>
      <c r="C815" s="134" t="s">
        <v>106</v>
      </c>
      <c r="D815" s="134" t="s">
        <v>92</v>
      </c>
      <c r="E815" s="134" t="s">
        <v>107</v>
      </c>
      <c r="F815" s="78">
        <v>0.032</v>
      </c>
      <c r="G815" s="78" t="s">
        <v>2109</v>
      </c>
      <c r="H815" s="78">
        <v>0.032</v>
      </c>
      <c r="I815" s="132"/>
      <c r="J815" s="132"/>
      <c r="K815" s="197"/>
      <c r="L815" s="21"/>
      <c r="M815" s="65"/>
      <c r="N815" s="65"/>
    </row>
    <row r="816" spans="1:14" ht="12.75">
      <c r="A816" s="196"/>
      <c r="B816" s="194"/>
      <c r="C816" s="134" t="s">
        <v>108</v>
      </c>
      <c r="D816" s="134" t="s">
        <v>109</v>
      </c>
      <c r="E816" s="134" t="s">
        <v>110</v>
      </c>
      <c r="F816" s="78">
        <v>1.739</v>
      </c>
      <c r="G816" s="78" t="s">
        <v>2109</v>
      </c>
      <c r="H816" s="78">
        <v>1.739</v>
      </c>
      <c r="I816" s="132"/>
      <c r="J816" s="132"/>
      <c r="K816" s="197"/>
      <c r="L816" s="21"/>
      <c r="M816" s="65"/>
      <c r="N816" s="65"/>
    </row>
    <row r="817" spans="1:14" ht="12.75">
      <c r="A817" s="196"/>
      <c r="B817" s="194"/>
      <c r="C817" s="134" t="s">
        <v>111</v>
      </c>
      <c r="D817" s="134" t="s">
        <v>112</v>
      </c>
      <c r="E817" s="134" t="s">
        <v>113</v>
      </c>
      <c r="F817" s="78">
        <v>2.035</v>
      </c>
      <c r="G817" s="78" t="s">
        <v>2109</v>
      </c>
      <c r="H817" s="78">
        <v>2.035</v>
      </c>
      <c r="I817" s="132"/>
      <c r="J817" s="132"/>
      <c r="K817" s="197"/>
      <c r="L817" s="21"/>
      <c r="M817" s="65"/>
      <c r="N817" s="65"/>
    </row>
    <row r="818" spans="1:14" ht="12.75">
      <c r="A818" s="196"/>
      <c r="B818" s="194"/>
      <c r="C818" s="134" t="s">
        <v>114</v>
      </c>
      <c r="D818" s="134" t="s">
        <v>115</v>
      </c>
      <c r="E818" s="134" t="s">
        <v>116</v>
      </c>
      <c r="F818" s="78">
        <v>1.623</v>
      </c>
      <c r="G818" s="78" t="s">
        <v>2109</v>
      </c>
      <c r="H818" s="78">
        <v>1.623</v>
      </c>
      <c r="I818" s="132"/>
      <c r="J818" s="132"/>
      <c r="K818" s="197"/>
      <c r="L818" s="21"/>
      <c r="M818" s="65"/>
      <c r="N818" s="65"/>
    </row>
    <row r="819" spans="1:14" ht="12.75">
      <c r="A819" s="196"/>
      <c r="B819" s="194"/>
      <c r="C819" s="60" t="s">
        <v>117</v>
      </c>
      <c r="D819" s="134" t="s">
        <v>213</v>
      </c>
      <c r="E819" s="134" t="s">
        <v>214</v>
      </c>
      <c r="F819" s="78">
        <v>0.828</v>
      </c>
      <c r="G819" s="78" t="s">
        <v>2109</v>
      </c>
      <c r="H819" s="78">
        <v>0.828</v>
      </c>
      <c r="I819" s="132"/>
      <c r="J819" s="132"/>
      <c r="K819" s="197"/>
      <c r="L819" s="21"/>
      <c r="M819" s="65"/>
      <c r="N819" s="65"/>
    </row>
    <row r="820" spans="1:14" ht="12.75">
      <c r="A820" s="196"/>
      <c r="B820" s="194"/>
      <c r="C820" s="134" t="s">
        <v>118</v>
      </c>
      <c r="D820" s="134" t="s">
        <v>119</v>
      </c>
      <c r="E820" s="134" t="s">
        <v>120</v>
      </c>
      <c r="F820" s="78">
        <v>0.484</v>
      </c>
      <c r="G820" s="78" t="s">
        <v>2109</v>
      </c>
      <c r="H820" s="78">
        <v>0.484</v>
      </c>
      <c r="I820" s="132"/>
      <c r="J820" s="132"/>
      <c r="K820" s="197"/>
      <c r="L820" s="21"/>
      <c r="M820" s="65"/>
      <c r="N820" s="65"/>
    </row>
    <row r="821" spans="1:14" ht="12.75">
      <c r="A821" s="196"/>
      <c r="B821" s="194"/>
      <c r="C821" s="134" t="s">
        <v>121</v>
      </c>
      <c r="D821" s="134" t="s">
        <v>122</v>
      </c>
      <c r="E821" s="134" t="s">
        <v>123</v>
      </c>
      <c r="F821" s="78">
        <v>1.467</v>
      </c>
      <c r="G821" s="78" t="s">
        <v>2109</v>
      </c>
      <c r="H821" s="78">
        <v>1.467</v>
      </c>
      <c r="I821" s="132"/>
      <c r="J821" s="132"/>
      <c r="K821" s="197"/>
      <c r="L821" s="21"/>
      <c r="M821" s="65"/>
      <c r="N821" s="65"/>
    </row>
    <row r="822" spans="1:14" ht="12.75">
      <c r="A822" s="196"/>
      <c r="B822" s="194"/>
      <c r="C822" s="134" t="s">
        <v>124</v>
      </c>
      <c r="D822" s="134" t="s">
        <v>125</v>
      </c>
      <c r="E822" s="134" t="s">
        <v>126</v>
      </c>
      <c r="F822" s="78">
        <v>2.304</v>
      </c>
      <c r="G822" s="78" t="s">
        <v>2109</v>
      </c>
      <c r="H822" s="78">
        <v>2.304</v>
      </c>
      <c r="I822" s="132"/>
      <c r="J822" s="132"/>
      <c r="K822" s="197"/>
      <c r="L822" s="21"/>
      <c r="M822" s="65"/>
      <c r="N822" s="65"/>
    </row>
    <row r="823" spans="1:14" ht="12.75">
      <c r="A823" s="196"/>
      <c r="B823" s="194"/>
      <c r="C823" s="134" t="s">
        <v>127</v>
      </c>
      <c r="D823" s="134" t="s">
        <v>128</v>
      </c>
      <c r="E823" s="134" t="s">
        <v>129</v>
      </c>
      <c r="F823" s="78">
        <v>1.12</v>
      </c>
      <c r="G823" s="78" t="s">
        <v>2109</v>
      </c>
      <c r="H823" s="78">
        <v>1.12</v>
      </c>
      <c r="I823" s="132"/>
      <c r="J823" s="132"/>
      <c r="K823" s="197"/>
      <c r="L823" s="21"/>
      <c r="M823" s="65"/>
      <c r="N823" s="65"/>
    </row>
    <row r="824" spans="1:14" ht="12.75">
      <c r="A824" s="196"/>
      <c r="B824" s="194"/>
      <c r="C824" s="134" t="s">
        <v>130</v>
      </c>
      <c r="D824" s="134" t="s">
        <v>131</v>
      </c>
      <c r="E824" s="134" t="s">
        <v>132</v>
      </c>
      <c r="F824" s="78">
        <v>0.352</v>
      </c>
      <c r="G824" s="78" t="s">
        <v>2109</v>
      </c>
      <c r="H824" s="78">
        <v>0.352</v>
      </c>
      <c r="I824" s="132"/>
      <c r="J824" s="132"/>
      <c r="K824" s="197"/>
      <c r="L824" s="21"/>
      <c r="M824" s="65"/>
      <c r="N824" s="65"/>
    </row>
    <row r="825" spans="1:14" ht="31.5">
      <c r="A825" s="196" t="s">
        <v>4288</v>
      </c>
      <c r="B825" s="133" t="s">
        <v>1547</v>
      </c>
      <c r="C825" s="133" t="s">
        <v>2107</v>
      </c>
      <c r="D825" s="61" t="s">
        <v>133</v>
      </c>
      <c r="E825" s="61" t="s">
        <v>135</v>
      </c>
      <c r="F825" s="55">
        <f>F826+F827</f>
        <v>9.193</v>
      </c>
      <c r="G825" s="55" t="s">
        <v>2109</v>
      </c>
      <c r="H825" s="55">
        <f>H826+H827</f>
        <v>9.193</v>
      </c>
      <c r="I825" s="131"/>
      <c r="J825" s="131"/>
      <c r="K825" s="197" t="s">
        <v>3492</v>
      </c>
      <c r="L825" s="21"/>
      <c r="M825" s="65"/>
      <c r="N825" s="65"/>
    </row>
    <row r="826" spans="1:14" ht="12.75">
      <c r="A826" s="196"/>
      <c r="B826" s="216"/>
      <c r="C826" s="134" t="s">
        <v>561</v>
      </c>
      <c r="D826" s="60" t="s">
        <v>134</v>
      </c>
      <c r="E826" s="60" t="s">
        <v>135</v>
      </c>
      <c r="F826" s="78">
        <v>8.036</v>
      </c>
      <c r="G826" s="78" t="s">
        <v>2109</v>
      </c>
      <c r="H826" s="78">
        <v>8.036</v>
      </c>
      <c r="I826" s="132"/>
      <c r="J826" s="132"/>
      <c r="K826" s="197"/>
      <c r="L826" s="21"/>
      <c r="M826" s="65"/>
      <c r="N826" s="65"/>
    </row>
    <row r="827" spans="1:14" ht="33.75">
      <c r="A827" s="196"/>
      <c r="B827" s="216"/>
      <c r="C827" s="134" t="s">
        <v>136</v>
      </c>
      <c r="D827" s="60" t="s">
        <v>133</v>
      </c>
      <c r="E827" s="60" t="s">
        <v>137</v>
      </c>
      <c r="F827" s="78">
        <v>1.157</v>
      </c>
      <c r="G827" s="78" t="s">
        <v>2109</v>
      </c>
      <c r="H827" s="78">
        <v>1.157</v>
      </c>
      <c r="I827" s="132"/>
      <c r="J827" s="132"/>
      <c r="K827" s="197"/>
      <c r="L827" s="21"/>
      <c r="M827" s="65"/>
      <c r="N827" s="65"/>
    </row>
    <row r="828" spans="1:14" ht="31.5">
      <c r="A828" s="196" t="s">
        <v>4289</v>
      </c>
      <c r="B828" s="61" t="s">
        <v>1548</v>
      </c>
      <c r="C828" s="133" t="s">
        <v>2107</v>
      </c>
      <c r="D828" s="61" t="s">
        <v>138</v>
      </c>
      <c r="E828" s="133" t="s">
        <v>139</v>
      </c>
      <c r="F828" s="55">
        <f>F829+F830+F831+F832+F833+F834+F835+F836+F837+F838+F839+F840+F841</f>
        <v>41.125</v>
      </c>
      <c r="G828" s="55" t="s">
        <v>2108</v>
      </c>
      <c r="H828" s="55">
        <f>H829+H830+H831+H832+H833+H834+H835+H836+H837+H838+H839+H840+H841</f>
        <v>41.125</v>
      </c>
      <c r="I828" s="131"/>
      <c r="J828" s="131"/>
      <c r="K828" s="197" t="s">
        <v>3492</v>
      </c>
      <c r="L828" s="21"/>
      <c r="M828" s="65"/>
      <c r="N828" s="65"/>
    </row>
    <row r="829" spans="1:14" ht="12.75">
      <c r="A829" s="196"/>
      <c r="B829" s="194"/>
      <c r="C829" s="215" t="s">
        <v>561</v>
      </c>
      <c r="D829" s="60" t="s">
        <v>140</v>
      </c>
      <c r="E829" s="60" t="s">
        <v>141</v>
      </c>
      <c r="F829" s="78">
        <v>8.93</v>
      </c>
      <c r="G829" s="78" t="s">
        <v>2108</v>
      </c>
      <c r="H829" s="78">
        <v>8.93</v>
      </c>
      <c r="I829" s="132"/>
      <c r="J829" s="132"/>
      <c r="K829" s="197"/>
      <c r="L829" s="21"/>
      <c r="M829" s="65"/>
      <c r="N829" s="65"/>
    </row>
    <row r="830" spans="1:14" ht="12.75">
      <c r="A830" s="196"/>
      <c r="B830" s="194"/>
      <c r="C830" s="215"/>
      <c r="D830" s="60" t="s">
        <v>142</v>
      </c>
      <c r="E830" s="60" t="s">
        <v>143</v>
      </c>
      <c r="F830" s="78">
        <v>5.37</v>
      </c>
      <c r="G830" s="78" t="s">
        <v>2108</v>
      </c>
      <c r="H830" s="78">
        <v>5.37</v>
      </c>
      <c r="I830" s="132"/>
      <c r="J830" s="132"/>
      <c r="K830" s="197"/>
      <c r="L830" s="21"/>
      <c r="M830" s="65"/>
      <c r="N830" s="65"/>
    </row>
    <row r="831" spans="1:14" ht="12.75">
      <c r="A831" s="196"/>
      <c r="B831" s="194"/>
      <c r="C831" s="215"/>
      <c r="D831" s="60" t="s">
        <v>144</v>
      </c>
      <c r="E831" s="60" t="s">
        <v>145</v>
      </c>
      <c r="F831" s="78">
        <v>0.07</v>
      </c>
      <c r="G831" s="78" t="s">
        <v>2108</v>
      </c>
      <c r="H831" s="78">
        <v>0.07</v>
      </c>
      <c r="I831" s="132"/>
      <c r="J831" s="132"/>
      <c r="K831" s="197"/>
      <c r="L831" s="21"/>
      <c r="M831" s="65"/>
      <c r="N831" s="65"/>
    </row>
    <row r="832" spans="1:14" ht="12.75">
      <c r="A832" s="196"/>
      <c r="B832" s="194"/>
      <c r="C832" s="215"/>
      <c r="D832" s="60" t="s">
        <v>146</v>
      </c>
      <c r="E832" s="60" t="s">
        <v>147</v>
      </c>
      <c r="F832" s="78">
        <v>6.335</v>
      </c>
      <c r="G832" s="78" t="s">
        <v>2108</v>
      </c>
      <c r="H832" s="78">
        <v>6.335</v>
      </c>
      <c r="I832" s="132"/>
      <c r="J832" s="132"/>
      <c r="K832" s="197"/>
      <c r="L832" s="21"/>
      <c r="M832" s="65"/>
      <c r="N832" s="65"/>
    </row>
    <row r="833" spans="1:14" ht="12.75">
      <c r="A833" s="196"/>
      <c r="B833" s="194"/>
      <c r="C833" s="215"/>
      <c r="D833" s="134" t="s">
        <v>215</v>
      </c>
      <c r="E833" s="134" t="s">
        <v>216</v>
      </c>
      <c r="F833" s="78">
        <v>4.462</v>
      </c>
      <c r="G833" s="78" t="s">
        <v>2108</v>
      </c>
      <c r="H833" s="78">
        <v>4.462</v>
      </c>
      <c r="I833" s="132"/>
      <c r="J833" s="132"/>
      <c r="K833" s="197"/>
      <c r="L833" s="21"/>
      <c r="M833" s="65"/>
      <c r="N833" s="65"/>
    </row>
    <row r="834" spans="1:14" ht="12.75">
      <c r="A834" s="196"/>
      <c r="B834" s="194"/>
      <c r="C834" s="215"/>
      <c r="D834" s="134" t="s">
        <v>217</v>
      </c>
      <c r="E834" s="134" t="s">
        <v>218</v>
      </c>
      <c r="F834" s="78">
        <v>3.433</v>
      </c>
      <c r="G834" s="78" t="s">
        <v>2108</v>
      </c>
      <c r="H834" s="78">
        <v>3.433</v>
      </c>
      <c r="I834" s="132"/>
      <c r="J834" s="132"/>
      <c r="K834" s="197"/>
      <c r="L834" s="21"/>
      <c r="M834" s="65"/>
      <c r="N834" s="65"/>
    </row>
    <row r="835" spans="1:14" ht="33.75">
      <c r="A835" s="196"/>
      <c r="B835" s="194"/>
      <c r="C835" s="134" t="s">
        <v>148</v>
      </c>
      <c r="D835" s="60" t="s">
        <v>138</v>
      </c>
      <c r="E835" s="60" t="s">
        <v>149</v>
      </c>
      <c r="F835" s="78">
        <v>1.288</v>
      </c>
      <c r="G835" s="78" t="s">
        <v>2108</v>
      </c>
      <c r="H835" s="78">
        <v>1.288</v>
      </c>
      <c r="I835" s="132"/>
      <c r="J835" s="132"/>
      <c r="K835" s="197"/>
      <c r="L835" s="21"/>
      <c r="M835" s="65"/>
      <c r="N835" s="65"/>
    </row>
    <row r="836" spans="1:14" ht="12.75">
      <c r="A836" s="196"/>
      <c r="B836" s="194"/>
      <c r="C836" s="134" t="s">
        <v>136</v>
      </c>
      <c r="D836" s="60" t="s">
        <v>150</v>
      </c>
      <c r="E836" s="60" t="s">
        <v>151</v>
      </c>
      <c r="F836" s="78">
        <v>1.618</v>
      </c>
      <c r="G836" s="78" t="s">
        <v>2108</v>
      </c>
      <c r="H836" s="78">
        <v>1.618</v>
      </c>
      <c r="I836" s="132"/>
      <c r="J836" s="132"/>
      <c r="K836" s="197"/>
      <c r="L836" s="21"/>
      <c r="M836" s="65"/>
      <c r="N836" s="65"/>
    </row>
    <row r="837" spans="1:14" ht="12.75">
      <c r="A837" s="196"/>
      <c r="B837" s="194"/>
      <c r="C837" s="134" t="s">
        <v>152</v>
      </c>
      <c r="D837" s="60" t="s">
        <v>153</v>
      </c>
      <c r="E837" s="60" t="s">
        <v>154</v>
      </c>
      <c r="F837" s="78">
        <v>0.744</v>
      </c>
      <c r="G837" s="78" t="s">
        <v>2108</v>
      </c>
      <c r="H837" s="78">
        <v>0.744</v>
      </c>
      <c r="I837" s="132"/>
      <c r="J837" s="132"/>
      <c r="K837" s="197"/>
      <c r="L837" s="21"/>
      <c r="M837" s="65"/>
      <c r="N837" s="65"/>
    </row>
    <row r="838" spans="1:14" ht="12.75">
      <c r="A838" s="196"/>
      <c r="B838" s="194"/>
      <c r="C838" s="134" t="s">
        <v>155</v>
      </c>
      <c r="D838" s="60" t="s">
        <v>156</v>
      </c>
      <c r="E838" s="60" t="s">
        <v>157</v>
      </c>
      <c r="F838" s="78">
        <v>4.189</v>
      </c>
      <c r="G838" s="78" t="s">
        <v>2108</v>
      </c>
      <c r="H838" s="78">
        <v>4.189</v>
      </c>
      <c r="I838" s="132"/>
      <c r="J838" s="132"/>
      <c r="K838" s="197"/>
      <c r="L838" s="21"/>
      <c r="M838" s="65"/>
      <c r="N838" s="65"/>
    </row>
    <row r="839" spans="1:14" ht="12.75">
      <c r="A839" s="196"/>
      <c r="B839" s="194"/>
      <c r="C839" s="134" t="s">
        <v>59</v>
      </c>
      <c r="D839" s="60" t="s">
        <v>158</v>
      </c>
      <c r="E839" s="60" t="s">
        <v>159</v>
      </c>
      <c r="F839" s="78">
        <v>1.496</v>
      </c>
      <c r="G839" s="78" t="s">
        <v>2108</v>
      </c>
      <c r="H839" s="78">
        <v>1.496</v>
      </c>
      <c r="I839" s="132"/>
      <c r="J839" s="132"/>
      <c r="K839" s="197"/>
      <c r="L839" s="21"/>
      <c r="M839" s="65"/>
      <c r="N839" s="65"/>
    </row>
    <row r="840" spans="1:14" ht="12.75">
      <c r="A840" s="196"/>
      <c r="B840" s="194"/>
      <c r="C840" s="134" t="s">
        <v>160</v>
      </c>
      <c r="D840" s="60" t="s">
        <v>161</v>
      </c>
      <c r="E840" s="60" t="s">
        <v>162</v>
      </c>
      <c r="F840" s="78">
        <v>2.783</v>
      </c>
      <c r="G840" s="78" t="s">
        <v>2108</v>
      </c>
      <c r="H840" s="78">
        <v>2.783</v>
      </c>
      <c r="I840" s="132"/>
      <c r="J840" s="132"/>
      <c r="K840" s="197"/>
      <c r="L840" s="21"/>
      <c r="M840" s="65"/>
      <c r="N840" s="65"/>
    </row>
    <row r="841" spans="1:14" ht="12.75">
      <c r="A841" s="196"/>
      <c r="B841" s="194"/>
      <c r="C841" s="134" t="s">
        <v>163</v>
      </c>
      <c r="D841" s="134" t="s">
        <v>219</v>
      </c>
      <c r="E841" s="134" t="s">
        <v>220</v>
      </c>
      <c r="F841" s="78">
        <v>0.407</v>
      </c>
      <c r="G841" s="78" t="s">
        <v>2108</v>
      </c>
      <c r="H841" s="78">
        <v>0.407</v>
      </c>
      <c r="I841" s="132"/>
      <c r="J841" s="132"/>
      <c r="K841" s="197"/>
      <c r="L841" s="21"/>
      <c r="M841" s="65"/>
      <c r="N841" s="65"/>
    </row>
    <row r="842" spans="1:14" ht="31.5">
      <c r="A842" s="196" t="s">
        <v>4290</v>
      </c>
      <c r="B842" s="242" t="s">
        <v>1550</v>
      </c>
      <c r="C842" s="133" t="s">
        <v>2107</v>
      </c>
      <c r="D842" s="61" t="s">
        <v>164</v>
      </c>
      <c r="E842" s="61" t="s">
        <v>165</v>
      </c>
      <c r="F842" s="55">
        <f>F843+F844+F845+F846</f>
        <v>52.413</v>
      </c>
      <c r="G842" s="55" t="s">
        <v>2109</v>
      </c>
      <c r="H842" s="55">
        <v>52.413</v>
      </c>
      <c r="I842" s="131"/>
      <c r="J842" s="131"/>
      <c r="K842" s="197" t="s">
        <v>3492</v>
      </c>
      <c r="L842" s="21"/>
      <c r="M842" s="65"/>
      <c r="N842" s="65"/>
    </row>
    <row r="843" spans="1:14" ht="33.75">
      <c r="A843" s="196"/>
      <c r="B843" s="242"/>
      <c r="C843" s="195" t="s">
        <v>561</v>
      </c>
      <c r="D843" s="60" t="s">
        <v>164</v>
      </c>
      <c r="E843" s="60" t="s">
        <v>166</v>
      </c>
      <c r="F843" s="78">
        <v>17.759</v>
      </c>
      <c r="G843" s="78" t="s">
        <v>2109</v>
      </c>
      <c r="H843" s="78">
        <v>17.759</v>
      </c>
      <c r="I843" s="132"/>
      <c r="J843" s="132"/>
      <c r="K843" s="197"/>
      <c r="L843" s="21"/>
      <c r="M843" s="65"/>
      <c r="N843" s="65"/>
    </row>
    <row r="844" spans="1:14" ht="33.75">
      <c r="A844" s="196"/>
      <c r="B844" s="242"/>
      <c r="C844" s="195"/>
      <c r="D844" s="60" t="s">
        <v>167</v>
      </c>
      <c r="E844" s="60" t="s">
        <v>165</v>
      </c>
      <c r="F844" s="78">
        <v>30.141</v>
      </c>
      <c r="G844" s="78" t="s">
        <v>2109</v>
      </c>
      <c r="H844" s="78">
        <v>30.141</v>
      </c>
      <c r="I844" s="132"/>
      <c r="J844" s="132"/>
      <c r="K844" s="197"/>
      <c r="L844" s="21"/>
      <c r="M844" s="65"/>
      <c r="N844" s="65"/>
    </row>
    <row r="845" spans="1:14" ht="12.75">
      <c r="A845" s="196"/>
      <c r="B845" s="242"/>
      <c r="C845" s="60" t="s">
        <v>168</v>
      </c>
      <c r="D845" s="60" t="s">
        <v>169</v>
      </c>
      <c r="E845" s="60" t="s">
        <v>170</v>
      </c>
      <c r="F845" s="78">
        <v>1.536</v>
      </c>
      <c r="G845" s="78" t="s">
        <v>2109</v>
      </c>
      <c r="H845" s="78">
        <v>1.536</v>
      </c>
      <c r="I845" s="132"/>
      <c r="J845" s="132"/>
      <c r="K845" s="197"/>
      <c r="L845" s="21"/>
      <c r="M845" s="65"/>
      <c r="N845" s="65"/>
    </row>
    <row r="846" spans="1:14" ht="12.75">
      <c r="A846" s="196"/>
      <c r="B846" s="242"/>
      <c r="C846" s="60" t="s">
        <v>82</v>
      </c>
      <c r="D846" s="60" t="s">
        <v>171</v>
      </c>
      <c r="E846" s="60" t="s">
        <v>172</v>
      </c>
      <c r="F846" s="78">
        <v>2.977</v>
      </c>
      <c r="G846" s="78" t="s">
        <v>2109</v>
      </c>
      <c r="H846" s="78">
        <v>2.977</v>
      </c>
      <c r="I846" s="132"/>
      <c r="J846" s="132"/>
      <c r="K846" s="197"/>
      <c r="L846" s="21"/>
      <c r="M846" s="65"/>
      <c r="N846" s="65"/>
    </row>
    <row r="847" spans="1:14" ht="21">
      <c r="A847" s="196" t="s">
        <v>4291</v>
      </c>
      <c r="B847" s="61" t="s">
        <v>1551</v>
      </c>
      <c r="C847" s="61" t="s">
        <v>2107</v>
      </c>
      <c r="D847" s="61" t="s">
        <v>173</v>
      </c>
      <c r="E847" s="133" t="s">
        <v>3517</v>
      </c>
      <c r="F847" s="55">
        <f>F848+F849+F850+F851</f>
        <v>13.084</v>
      </c>
      <c r="G847" s="55" t="s">
        <v>2109</v>
      </c>
      <c r="H847" s="55">
        <f>H848+H849+H850+H851</f>
        <v>13.084</v>
      </c>
      <c r="I847" s="131"/>
      <c r="J847" s="131"/>
      <c r="K847" s="197" t="s">
        <v>3492</v>
      </c>
      <c r="L847" s="21"/>
      <c r="M847" s="65"/>
      <c r="N847" s="65"/>
    </row>
    <row r="848" spans="1:14" ht="12.75">
      <c r="A848" s="196"/>
      <c r="B848" s="194"/>
      <c r="C848" s="136" t="s">
        <v>561</v>
      </c>
      <c r="D848" s="134" t="s">
        <v>221</v>
      </c>
      <c r="E848" s="134" t="s">
        <v>222</v>
      </c>
      <c r="F848" s="78">
        <v>9.544</v>
      </c>
      <c r="G848" s="78" t="s">
        <v>2109</v>
      </c>
      <c r="H848" s="78">
        <v>9.544</v>
      </c>
      <c r="I848" s="132"/>
      <c r="J848" s="132"/>
      <c r="K848" s="197"/>
      <c r="L848" s="21"/>
      <c r="M848" s="65"/>
      <c r="N848" s="65"/>
    </row>
    <row r="849" spans="1:14" ht="12.75">
      <c r="A849" s="196"/>
      <c r="B849" s="194"/>
      <c r="C849" s="136"/>
      <c r="D849" s="134" t="s">
        <v>223</v>
      </c>
      <c r="E849" s="134" t="s">
        <v>224</v>
      </c>
      <c r="F849" s="78">
        <v>1.699</v>
      </c>
      <c r="G849" s="78" t="s">
        <v>2109</v>
      </c>
      <c r="H849" s="78">
        <v>1.699</v>
      </c>
      <c r="I849" s="132"/>
      <c r="J849" s="132"/>
      <c r="K849" s="197"/>
      <c r="L849" s="21"/>
      <c r="M849" s="65"/>
      <c r="N849" s="65"/>
    </row>
    <row r="850" spans="1:14" ht="22.5">
      <c r="A850" s="196"/>
      <c r="B850" s="194"/>
      <c r="C850" s="134" t="s">
        <v>174</v>
      </c>
      <c r="D850" s="60" t="s">
        <v>173</v>
      </c>
      <c r="E850" s="134" t="s">
        <v>225</v>
      </c>
      <c r="F850" s="78">
        <v>1.25</v>
      </c>
      <c r="G850" s="78" t="s">
        <v>2109</v>
      </c>
      <c r="H850" s="78">
        <v>1.25</v>
      </c>
      <c r="I850" s="132"/>
      <c r="J850" s="132"/>
      <c r="K850" s="197"/>
      <c r="L850" s="21"/>
      <c r="M850" s="65"/>
      <c r="N850" s="65"/>
    </row>
    <row r="851" spans="1:14" ht="12.75">
      <c r="A851" s="196"/>
      <c r="B851" s="194"/>
      <c r="C851" s="134" t="s">
        <v>175</v>
      </c>
      <c r="D851" s="134" t="s">
        <v>226</v>
      </c>
      <c r="E851" s="134" t="s">
        <v>227</v>
      </c>
      <c r="F851" s="78">
        <v>0.591</v>
      </c>
      <c r="G851" s="78" t="s">
        <v>2109</v>
      </c>
      <c r="H851" s="78">
        <v>0.591</v>
      </c>
      <c r="I851" s="132"/>
      <c r="J851" s="132"/>
      <c r="K851" s="197"/>
      <c r="L851" s="21"/>
      <c r="M851" s="65"/>
      <c r="N851" s="65"/>
    </row>
    <row r="852" spans="1:14" ht="31.5">
      <c r="A852" s="80" t="s">
        <v>4292</v>
      </c>
      <c r="B852" s="61" t="s">
        <v>176</v>
      </c>
      <c r="C852" s="61" t="s">
        <v>561</v>
      </c>
      <c r="D852" s="61" t="s">
        <v>177</v>
      </c>
      <c r="E852" s="61" t="s">
        <v>178</v>
      </c>
      <c r="F852" s="55">
        <v>8.508</v>
      </c>
      <c r="G852" s="55" t="s">
        <v>2109</v>
      </c>
      <c r="H852" s="55">
        <f aca="true" t="shared" si="3" ref="H852:H860">F852</f>
        <v>8.508</v>
      </c>
      <c r="I852" s="131"/>
      <c r="J852" s="131"/>
      <c r="K852" s="48" t="s">
        <v>3492</v>
      </c>
      <c r="L852" s="21"/>
      <c r="M852" s="65"/>
      <c r="N852" s="65"/>
    </row>
    <row r="853" spans="1:14" ht="31.5">
      <c r="A853" s="80" t="s">
        <v>4293</v>
      </c>
      <c r="B853" s="61" t="s">
        <v>179</v>
      </c>
      <c r="C853" s="61" t="s">
        <v>561</v>
      </c>
      <c r="D853" s="61" t="s">
        <v>180</v>
      </c>
      <c r="E853" s="61" t="s">
        <v>181</v>
      </c>
      <c r="F853" s="55">
        <v>1.142</v>
      </c>
      <c r="G853" s="55" t="s">
        <v>2109</v>
      </c>
      <c r="H853" s="55">
        <f t="shared" si="3"/>
        <v>1.142</v>
      </c>
      <c r="I853" s="131"/>
      <c r="J853" s="131"/>
      <c r="K853" s="48" t="s">
        <v>3492</v>
      </c>
      <c r="L853" s="21"/>
      <c r="M853" s="65"/>
      <c r="N853" s="65"/>
    </row>
    <row r="854" spans="1:14" ht="31.5">
      <c r="A854" s="80" t="s">
        <v>4294</v>
      </c>
      <c r="B854" s="61" t="s">
        <v>182</v>
      </c>
      <c r="C854" s="61" t="s">
        <v>561</v>
      </c>
      <c r="D854" s="61" t="s">
        <v>228</v>
      </c>
      <c r="E854" s="61" t="s">
        <v>183</v>
      </c>
      <c r="F854" s="55">
        <v>1.16</v>
      </c>
      <c r="G854" s="55" t="s">
        <v>2109</v>
      </c>
      <c r="H854" s="55">
        <f t="shared" si="3"/>
        <v>1.16</v>
      </c>
      <c r="I854" s="131"/>
      <c r="J854" s="131"/>
      <c r="K854" s="48" t="s">
        <v>3492</v>
      </c>
      <c r="L854" s="21"/>
      <c r="M854" s="65"/>
      <c r="N854" s="65"/>
    </row>
    <row r="855" spans="1:14" ht="31.5">
      <c r="A855" s="80" t="s">
        <v>4295</v>
      </c>
      <c r="B855" s="61" t="s">
        <v>184</v>
      </c>
      <c r="C855" s="61" t="s">
        <v>561</v>
      </c>
      <c r="D855" s="61" t="s">
        <v>185</v>
      </c>
      <c r="E855" s="61" t="s">
        <v>186</v>
      </c>
      <c r="F855" s="55">
        <v>2.537</v>
      </c>
      <c r="G855" s="55" t="s">
        <v>2109</v>
      </c>
      <c r="H855" s="55">
        <f t="shared" si="3"/>
        <v>2.537</v>
      </c>
      <c r="I855" s="131"/>
      <c r="J855" s="131"/>
      <c r="K855" s="48" t="s">
        <v>3492</v>
      </c>
      <c r="L855" s="21"/>
      <c r="M855" s="65"/>
      <c r="N855" s="65"/>
    </row>
    <row r="856" spans="1:14" ht="31.5">
      <c r="A856" s="80" t="s">
        <v>4296</v>
      </c>
      <c r="B856" s="61" t="s">
        <v>187</v>
      </c>
      <c r="C856" s="61" t="s">
        <v>561</v>
      </c>
      <c r="D856" s="61" t="s">
        <v>188</v>
      </c>
      <c r="E856" s="61" t="s">
        <v>189</v>
      </c>
      <c r="F856" s="55">
        <v>1.162</v>
      </c>
      <c r="G856" s="107" t="s">
        <v>2109</v>
      </c>
      <c r="H856" s="55">
        <f t="shared" si="3"/>
        <v>1.162</v>
      </c>
      <c r="I856" s="131"/>
      <c r="J856" s="131"/>
      <c r="K856" s="48" t="s">
        <v>3492</v>
      </c>
      <c r="L856" s="21"/>
      <c r="M856" s="65"/>
      <c r="N856" s="65"/>
    </row>
    <row r="857" spans="1:14" ht="31.5">
      <c r="A857" s="80" t="s">
        <v>4297</v>
      </c>
      <c r="B857" s="61" t="s">
        <v>190</v>
      </c>
      <c r="C857" s="61" t="s">
        <v>561</v>
      </c>
      <c r="D857" s="61" t="s">
        <v>191</v>
      </c>
      <c r="E857" s="61" t="s">
        <v>192</v>
      </c>
      <c r="F857" s="55">
        <v>2.138</v>
      </c>
      <c r="G857" s="107" t="s">
        <v>2109</v>
      </c>
      <c r="H857" s="55">
        <f t="shared" si="3"/>
        <v>2.138</v>
      </c>
      <c r="I857" s="131"/>
      <c r="J857" s="131"/>
      <c r="K857" s="48" t="s">
        <v>3492</v>
      </c>
      <c r="L857" s="21"/>
      <c r="M857" s="65"/>
      <c r="N857" s="65"/>
    </row>
    <row r="858" spans="1:14" ht="31.5">
      <c r="A858" s="80" t="s">
        <v>4298</v>
      </c>
      <c r="B858" s="133" t="s">
        <v>193</v>
      </c>
      <c r="C858" s="61" t="s">
        <v>561</v>
      </c>
      <c r="D858" s="61" t="s">
        <v>194</v>
      </c>
      <c r="E858" s="61" t="s">
        <v>195</v>
      </c>
      <c r="F858" s="55">
        <v>2.517</v>
      </c>
      <c r="G858" s="107" t="s">
        <v>2109</v>
      </c>
      <c r="H858" s="55">
        <f t="shared" si="3"/>
        <v>2.517</v>
      </c>
      <c r="I858" s="131"/>
      <c r="J858" s="131"/>
      <c r="K858" s="48" t="s">
        <v>3492</v>
      </c>
      <c r="L858" s="21"/>
      <c r="M858" s="65"/>
      <c r="N858" s="65"/>
    </row>
    <row r="859" spans="1:14" ht="31.5">
      <c r="A859" s="80" t="s">
        <v>4299</v>
      </c>
      <c r="B859" s="61" t="s">
        <v>196</v>
      </c>
      <c r="C859" s="61" t="s">
        <v>561</v>
      </c>
      <c r="D859" s="61" t="s">
        <v>197</v>
      </c>
      <c r="E859" s="61" t="s">
        <v>198</v>
      </c>
      <c r="F859" s="55">
        <v>0.646</v>
      </c>
      <c r="G859" s="55" t="s">
        <v>2109</v>
      </c>
      <c r="H859" s="55">
        <f t="shared" si="3"/>
        <v>0.646</v>
      </c>
      <c r="I859" s="131"/>
      <c r="J859" s="131"/>
      <c r="K859" s="48" t="s">
        <v>3492</v>
      </c>
      <c r="L859" s="21"/>
      <c r="M859" s="65"/>
      <c r="N859" s="65"/>
    </row>
    <row r="860" spans="1:14" ht="31.5">
      <c r="A860" s="80" t="s">
        <v>4300</v>
      </c>
      <c r="B860" s="61" t="s">
        <v>199</v>
      </c>
      <c r="C860" s="61" t="s">
        <v>561</v>
      </c>
      <c r="D860" s="61" t="s">
        <v>200</v>
      </c>
      <c r="E860" s="61" t="s">
        <v>201</v>
      </c>
      <c r="F860" s="55">
        <v>0.653</v>
      </c>
      <c r="G860" s="55" t="s">
        <v>2109</v>
      </c>
      <c r="H860" s="55">
        <f t="shared" si="3"/>
        <v>0.653</v>
      </c>
      <c r="I860" s="131"/>
      <c r="J860" s="131"/>
      <c r="K860" s="48" t="s">
        <v>3492</v>
      </c>
      <c r="L860" s="21"/>
      <c r="M860" s="65"/>
      <c r="N860" s="65"/>
    </row>
    <row r="861" spans="1:14" ht="31.5">
      <c r="A861" s="196" t="s">
        <v>4301</v>
      </c>
      <c r="B861" s="61" t="s">
        <v>202</v>
      </c>
      <c r="C861" s="61" t="s">
        <v>2107</v>
      </c>
      <c r="D861" s="61" t="s">
        <v>203</v>
      </c>
      <c r="E861" s="61" t="s">
        <v>208</v>
      </c>
      <c r="F861" s="55">
        <f>F862+F863</f>
        <v>0.5720000000000001</v>
      </c>
      <c r="G861" s="55" t="s">
        <v>2109</v>
      </c>
      <c r="H861" s="55">
        <f>H862+H863</f>
        <v>0.5720000000000001</v>
      </c>
      <c r="I861" s="131"/>
      <c r="J861" s="131"/>
      <c r="K861" s="197" t="s">
        <v>3492</v>
      </c>
      <c r="L861" s="21"/>
      <c r="M861" s="65"/>
      <c r="N861" s="65"/>
    </row>
    <row r="862" spans="1:14" ht="33.75">
      <c r="A862" s="196"/>
      <c r="B862" s="194"/>
      <c r="C862" s="60" t="s">
        <v>561</v>
      </c>
      <c r="D862" s="60" t="s">
        <v>204</v>
      </c>
      <c r="E862" s="60" t="s">
        <v>205</v>
      </c>
      <c r="F862" s="78">
        <v>0.299</v>
      </c>
      <c r="G862" s="78" t="s">
        <v>2109</v>
      </c>
      <c r="H862" s="78">
        <v>0.299</v>
      </c>
      <c r="I862" s="132"/>
      <c r="J862" s="132"/>
      <c r="K862" s="197"/>
      <c r="L862" s="21"/>
      <c r="M862" s="65"/>
      <c r="N862" s="65"/>
    </row>
    <row r="863" spans="1:14" ht="22.5">
      <c r="A863" s="196"/>
      <c r="B863" s="194"/>
      <c r="C863" s="60" t="s">
        <v>206</v>
      </c>
      <c r="D863" s="60" t="s">
        <v>207</v>
      </c>
      <c r="E863" s="60" t="s">
        <v>208</v>
      </c>
      <c r="F863" s="78">
        <v>0.273</v>
      </c>
      <c r="G863" s="78" t="s">
        <v>2109</v>
      </c>
      <c r="H863" s="78">
        <v>0.273</v>
      </c>
      <c r="I863" s="132"/>
      <c r="J863" s="132"/>
      <c r="K863" s="197"/>
      <c r="L863" s="21"/>
      <c r="M863" s="65"/>
      <c r="N863" s="65"/>
    </row>
    <row r="864" spans="1:14" ht="31.5">
      <c r="A864" s="80" t="s">
        <v>4302</v>
      </c>
      <c r="B864" s="61" t="s">
        <v>209</v>
      </c>
      <c r="C864" s="61" t="s">
        <v>561</v>
      </c>
      <c r="D864" s="61" t="s">
        <v>210</v>
      </c>
      <c r="E864" s="61" t="s">
        <v>211</v>
      </c>
      <c r="F864" s="55">
        <v>0.577</v>
      </c>
      <c r="G864" s="55" t="s">
        <v>2109</v>
      </c>
      <c r="H864" s="55">
        <f>F864</f>
        <v>0.577</v>
      </c>
      <c r="I864" s="131"/>
      <c r="J864" s="131"/>
      <c r="K864" s="48" t="s">
        <v>3492</v>
      </c>
      <c r="L864" s="21"/>
      <c r="M864" s="65"/>
      <c r="N864" s="65"/>
    </row>
    <row r="865" spans="1:14" ht="12.75">
      <c r="A865" s="192" t="s">
        <v>1566</v>
      </c>
      <c r="B865" s="192"/>
      <c r="C865" s="192"/>
      <c r="D865" s="192"/>
      <c r="E865" s="192"/>
      <c r="F865" s="46">
        <f>F864+F861+F860+F859+F858+F857+F856+F855+F854+F853+F852+F847+F842+F828+F825+F807+F803+F800+F796+F793+F785+F784</f>
        <v>432.376</v>
      </c>
      <c r="G865" s="46"/>
      <c r="H865" s="46"/>
      <c r="I865" s="46"/>
      <c r="J865" s="46"/>
      <c r="K865" s="48"/>
      <c r="L865" s="17"/>
      <c r="M865" s="65"/>
      <c r="N865" s="65"/>
    </row>
    <row r="866" spans="1:14" ht="12.75">
      <c r="A866" s="188" t="s">
        <v>2423</v>
      </c>
      <c r="B866" s="188"/>
      <c r="C866" s="188"/>
      <c r="D866" s="188"/>
      <c r="E866" s="188"/>
      <c r="F866" s="188"/>
      <c r="G866" s="188"/>
      <c r="H866" s="188"/>
      <c r="I866" s="89"/>
      <c r="J866" s="89"/>
      <c r="K866" s="59"/>
      <c r="L866" s="64"/>
      <c r="M866" s="65"/>
      <c r="N866" s="65"/>
    </row>
    <row r="867" spans="1:14" ht="21">
      <c r="A867" s="98" t="s">
        <v>4275</v>
      </c>
      <c r="B867" s="61" t="s">
        <v>562</v>
      </c>
      <c r="C867" s="93" t="s">
        <v>2427</v>
      </c>
      <c r="D867" s="61" t="s">
        <v>563</v>
      </c>
      <c r="E867" s="61" t="s">
        <v>564</v>
      </c>
      <c r="F867" s="46">
        <v>42</v>
      </c>
      <c r="G867" s="55" t="s">
        <v>4652</v>
      </c>
      <c r="H867" s="46" t="s">
        <v>4655</v>
      </c>
      <c r="I867" s="107" t="s">
        <v>1531</v>
      </c>
      <c r="J867" s="107">
        <v>8.612</v>
      </c>
      <c r="K867" s="59" t="s">
        <v>3495</v>
      </c>
      <c r="L867" s="64"/>
      <c r="M867" s="65"/>
      <c r="N867" s="65"/>
    </row>
    <row r="868" spans="1:11" s="27" customFormat="1" ht="21">
      <c r="A868" s="102" t="s">
        <v>4273</v>
      </c>
      <c r="B868" s="93" t="s">
        <v>15</v>
      </c>
      <c r="C868" s="93" t="s">
        <v>2427</v>
      </c>
      <c r="D868" s="61" t="s">
        <v>2557</v>
      </c>
      <c r="E868" s="126" t="s">
        <v>2558</v>
      </c>
      <c r="F868" s="109">
        <v>15.936</v>
      </c>
      <c r="G868" s="55" t="s">
        <v>2108</v>
      </c>
      <c r="H868" s="109">
        <v>15.936</v>
      </c>
      <c r="I868" s="107"/>
      <c r="J868" s="107"/>
      <c r="K868" s="137" t="s">
        <v>3496</v>
      </c>
    </row>
    <row r="869" spans="1:11" s="27" customFormat="1" ht="21">
      <c r="A869" s="98" t="s">
        <v>4303</v>
      </c>
      <c r="B869" s="93" t="s">
        <v>13</v>
      </c>
      <c r="C869" s="93" t="s">
        <v>2427</v>
      </c>
      <c r="D869" s="61" t="s">
        <v>2540</v>
      </c>
      <c r="E869" s="61" t="s">
        <v>2533</v>
      </c>
      <c r="F869" s="96">
        <v>95.028</v>
      </c>
      <c r="G869" s="96" t="s">
        <v>4652</v>
      </c>
      <c r="H869" s="96" t="s">
        <v>4656</v>
      </c>
      <c r="I869" s="107" t="s">
        <v>1531</v>
      </c>
      <c r="J869" s="107">
        <v>7.62</v>
      </c>
      <c r="K869" s="137" t="s">
        <v>3494</v>
      </c>
    </row>
    <row r="870" spans="1:14" ht="31.5">
      <c r="A870" s="188" t="s">
        <v>4304</v>
      </c>
      <c r="B870" s="51" t="s">
        <v>2424</v>
      </c>
      <c r="C870" s="51" t="s">
        <v>2107</v>
      </c>
      <c r="D870" s="51" t="s">
        <v>2425</v>
      </c>
      <c r="E870" s="51" t="s">
        <v>2426</v>
      </c>
      <c r="F870" s="46">
        <v>25.049</v>
      </c>
      <c r="G870" s="107" t="s">
        <v>2109</v>
      </c>
      <c r="H870" s="46">
        <v>25.049</v>
      </c>
      <c r="I870" s="46"/>
      <c r="J870" s="46"/>
      <c r="K870" s="178" t="s">
        <v>3492</v>
      </c>
      <c r="L870" s="65"/>
      <c r="M870" s="65"/>
      <c r="N870" s="65"/>
    </row>
    <row r="871" spans="1:14" ht="33.75">
      <c r="A871" s="188"/>
      <c r="B871" s="85" t="s">
        <v>2424</v>
      </c>
      <c r="C871" s="85" t="s">
        <v>2427</v>
      </c>
      <c r="D871" s="85" t="s">
        <v>2425</v>
      </c>
      <c r="E871" s="85" t="s">
        <v>2428</v>
      </c>
      <c r="F871" s="77">
        <v>3.742</v>
      </c>
      <c r="G871" s="114" t="s">
        <v>2109</v>
      </c>
      <c r="H871" s="77">
        <v>3.742</v>
      </c>
      <c r="I871" s="77"/>
      <c r="J871" s="77"/>
      <c r="K871" s="178"/>
      <c r="L871" s="65"/>
      <c r="M871" s="65"/>
      <c r="N871" s="65"/>
    </row>
    <row r="872" spans="1:14" ht="45">
      <c r="A872" s="188"/>
      <c r="B872" s="85" t="s">
        <v>2424</v>
      </c>
      <c r="C872" s="85" t="s">
        <v>2429</v>
      </c>
      <c r="D872" s="85" t="s">
        <v>2430</v>
      </c>
      <c r="E872" s="85" t="s">
        <v>2431</v>
      </c>
      <c r="F872" s="77">
        <v>0.946</v>
      </c>
      <c r="G872" s="114" t="s">
        <v>2109</v>
      </c>
      <c r="H872" s="77">
        <v>0.946</v>
      </c>
      <c r="I872" s="77"/>
      <c r="J872" s="77"/>
      <c r="K872" s="178"/>
      <c r="L872" s="65"/>
      <c r="M872" s="65"/>
      <c r="N872" s="65"/>
    </row>
    <row r="873" spans="1:14" ht="33.75">
      <c r="A873" s="188"/>
      <c r="B873" s="85" t="s">
        <v>2424</v>
      </c>
      <c r="C873" s="85" t="s">
        <v>2427</v>
      </c>
      <c r="D873" s="85" t="s">
        <v>2432</v>
      </c>
      <c r="E873" s="85" t="s">
        <v>2433</v>
      </c>
      <c r="F873" s="77">
        <v>0.117</v>
      </c>
      <c r="G873" s="114" t="s">
        <v>2109</v>
      </c>
      <c r="H873" s="77">
        <v>0.117</v>
      </c>
      <c r="I873" s="77"/>
      <c r="J873" s="77"/>
      <c r="K873" s="178"/>
      <c r="L873" s="65"/>
      <c r="M873" s="65"/>
      <c r="N873" s="65"/>
    </row>
    <row r="874" spans="1:14" ht="33.75">
      <c r="A874" s="188"/>
      <c r="B874" s="85" t="s">
        <v>2424</v>
      </c>
      <c r="C874" s="85" t="s">
        <v>2429</v>
      </c>
      <c r="D874" s="85" t="s">
        <v>2434</v>
      </c>
      <c r="E874" s="85" t="s">
        <v>2435</v>
      </c>
      <c r="F874" s="77">
        <v>0.266</v>
      </c>
      <c r="G874" s="114" t="s">
        <v>2109</v>
      </c>
      <c r="H874" s="77">
        <v>0.266</v>
      </c>
      <c r="I874" s="77"/>
      <c r="J874" s="77"/>
      <c r="K874" s="178"/>
      <c r="L874" s="65"/>
      <c r="M874" s="65"/>
      <c r="N874" s="65"/>
    </row>
    <row r="875" spans="1:14" ht="33.75">
      <c r="A875" s="188"/>
      <c r="B875" s="85" t="s">
        <v>2424</v>
      </c>
      <c r="C875" s="85" t="s">
        <v>2427</v>
      </c>
      <c r="D875" s="85" t="s">
        <v>2436</v>
      </c>
      <c r="E875" s="85" t="s">
        <v>2437</v>
      </c>
      <c r="F875" s="77">
        <v>4.565</v>
      </c>
      <c r="G875" s="114" t="s">
        <v>2109</v>
      </c>
      <c r="H875" s="77">
        <v>4.565</v>
      </c>
      <c r="I875" s="77"/>
      <c r="J875" s="77"/>
      <c r="K875" s="178"/>
      <c r="L875" s="65"/>
      <c r="M875" s="65"/>
      <c r="N875" s="65"/>
    </row>
    <row r="876" spans="1:14" ht="33.75">
      <c r="A876" s="188"/>
      <c r="B876" s="85" t="s">
        <v>2424</v>
      </c>
      <c r="C876" s="85" t="s">
        <v>2438</v>
      </c>
      <c r="D876" s="85" t="s">
        <v>2439</v>
      </c>
      <c r="E876" s="85" t="s">
        <v>2440</v>
      </c>
      <c r="F876" s="77">
        <v>0.732</v>
      </c>
      <c r="G876" s="114" t="s">
        <v>2109</v>
      </c>
      <c r="H876" s="77">
        <v>0.732</v>
      </c>
      <c r="I876" s="77"/>
      <c r="J876" s="77"/>
      <c r="K876" s="178"/>
      <c r="L876" s="65"/>
      <c r="M876" s="65"/>
      <c r="N876" s="65"/>
    </row>
    <row r="877" spans="1:14" ht="33.75">
      <c r="A877" s="188"/>
      <c r="B877" s="85" t="s">
        <v>2424</v>
      </c>
      <c r="C877" s="85" t="s">
        <v>2427</v>
      </c>
      <c r="D877" s="85" t="s">
        <v>2441</v>
      </c>
      <c r="E877" s="85" t="s">
        <v>2426</v>
      </c>
      <c r="F877" s="77">
        <v>14.681</v>
      </c>
      <c r="G877" s="114" t="s">
        <v>2109</v>
      </c>
      <c r="H877" s="77">
        <v>14.681</v>
      </c>
      <c r="I877" s="77"/>
      <c r="J877" s="77"/>
      <c r="K877" s="178"/>
      <c r="L877" s="65"/>
      <c r="M877" s="65"/>
      <c r="N877" s="65"/>
    </row>
    <row r="878" spans="1:14" ht="31.5">
      <c r="A878" s="98" t="s">
        <v>4305</v>
      </c>
      <c r="B878" s="51" t="s">
        <v>2442</v>
      </c>
      <c r="C878" s="51" t="s">
        <v>2427</v>
      </c>
      <c r="D878" s="51" t="s">
        <v>2443</v>
      </c>
      <c r="E878" s="51" t="s">
        <v>2444</v>
      </c>
      <c r="F878" s="46">
        <v>14.88</v>
      </c>
      <c r="G878" s="107" t="s">
        <v>2109</v>
      </c>
      <c r="H878" s="56">
        <v>14.88</v>
      </c>
      <c r="I878" s="47"/>
      <c r="J878" s="47"/>
      <c r="K878" s="59" t="s">
        <v>3492</v>
      </c>
      <c r="L878" s="65"/>
      <c r="M878" s="65"/>
      <c r="N878" s="65"/>
    </row>
    <row r="879" spans="1:14" ht="21">
      <c r="A879" s="188" t="s">
        <v>4306</v>
      </c>
      <c r="B879" s="51" t="s">
        <v>2445</v>
      </c>
      <c r="C879" s="51" t="s">
        <v>2107</v>
      </c>
      <c r="D879" s="51" t="s">
        <v>2446</v>
      </c>
      <c r="E879" s="51" t="s">
        <v>2447</v>
      </c>
      <c r="F879" s="46">
        <v>99.213</v>
      </c>
      <c r="G879" s="107" t="s">
        <v>2109</v>
      </c>
      <c r="H879" s="56">
        <v>99.213</v>
      </c>
      <c r="I879" s="47"/>
      <c r="J879" s="47"/>
      <c r="K879" s="178" t="s">
        <v>3492</v>
      </c>
      <c r="L879" s="65"/>
      <c r="M879" s="65"/>
      <c r="N879" s="65"/>
    </row>
    <row r="880" spans="1:14" ht="22.5">
      <c r="A880" s="188"/>
      <c r="B880" s="85" t="s">
        <v>2445</v>
      </c>
      <c r="C880" s="85" t="s">
        <v>2427</v>
      </c>
      <c r="D880" s="85" t="s">
        <v>2446</v>
      </c>
      <c r="E880" s="85" t="s">
        <v>2448</v>
      </c>
      <c r="F880" s="77">
        <v>22.761</v>
      </c>
      <c r="G880" s="114" t="s">
        <v>2109</v>
      </c>
      <c r="H880" s="47">
        <v>22.761</v>
      </c>
      <c r="I880" s="47"/>
      <c r="J880" s="47"/>
      <c r="K880" s="178"/>
      <c r="L880" s="65"/>
      <c r="M880" s="65"/>
      <c r="N880" s="65"/>
    </row>
    <row r="881" spans="1:14" ht="22.5">
      <c r="A881" s="188"/>
      <c r="B881" s="85" t="s">
        <v>2445</v>
      </c>
      <c r="C881" s="85" t="s">
        <v>2449</v>
      </c>
      <c r="D881" s="85" t="s">
        <v>2450</v>
      </c>
      <c r="E881" s="85" t="s">
        <v>2451</v>
      </c>
      <c r="F881" s="77">
        <v>0.023</v>
      </c>
      <c r="G881" s="114" t="s">
        <v>2109</v>
      </c>
      <c r="H881" s="47">
        <v>0.023</v>
      </c>
      <c r="I881" s="47"/>
      <c r="J881" s="47"/>
      <c r="K881" s="178"/>
      <c r="L881" s="65"/>
      <c r="M881" s="65"/>
      <c r="N881" s="65"/>
    </row>
    <row r="882" spans="1:14" ht="22.5">
      <c r="A882" s="188"/>
      <c r="B882" s="85" t="s">
        <v>2445</v>
      </c>
      <c r="C882" s="85" t="s">
        <v>2427</v>
      </c>
      <c r="D882" s="85" t="s">
        <v>2452</v>
      </c>
      <c r="E882" s="85" t="s">
        <v>2453</v>
      </c>
      <c r="F882" s="77">
        <v>1.638</v>
      </c>
      <c r="G882" s="114" t="s">
        <v>2109</v>
      </c>
      <c r="H882" s="47">
        <v>1.638</v>
      </c>
      <c r="I882" s="47"/>
      <c r="J882" s="47"/>
      <c r="K882" s="178"/>
      <c r="L882" s="65"/>
      <c r="M882" s="65"/>
      <c r="N882" s="65"/>
    </row>
    <row r="883" spans="1:14" ht="22.5">
      <c r="A883" s="188"/>
      <c r="B883" s="85" t="s">
        <v>2445</v>
      </c>
      <c r="C883" s="85" t="s">
        <v>2454</v>
      </c>
      <c r="D883" s="85" t="s">
        <v>2455</v>
      </c>
      <c r="E883" s="85" t="s">
        <v>2456</v>
      </c>
      <c r="F883" s="77">
        <v>0.489</v>
      </c>
      <c r="G883" s="114" t="s">
        <v>2109</v>
      </c>
      <c r="H883" s="47">
        <v>0.489</v>
      </c>
      <c r="I883" s="47"/>
      <c r="J883" s="47"/>
      <c r="K883" s="178"/>
      <c r="L883" s="65"/>
      <c r="M883" s="65"/>
      <c r="N883" s="65"/>
    </row>
    <row r="884" spans="1:14" ht="22.5">
      <c r="A884" s="188"/>
      <c r="B884" s="85" t="s">
        <v>2445</v>
      </c>
      <c r="C884" s="85" t="s">
        <v>2427</v>
      </c>
      <c r="D884" s="85" t="s">
        <v>2457</v>
      </c>
      <c r="E884" s="85" t="s">
        <v>2458</v>
      </c>
      <c r="F884" s="77">
        <v>10.793</v>
      </c>
      <c r="G884" s="114" t="s">
        <v>2109</v>
      </c>
      <c r="H884" s="47">
        <v>10.793</v>
      </c>
      <c r="I884" s="47"/>
      <c r="J884" s="47"/>
      <c r="K884" s="178"/>
      <c r="L884" s="65"/>
      <c r="M884" s="65"/>
      <c r="N884" s="65"/>
    </row>
    <row r="885" spans="1:14" ht="22.5">
      <c r="A885" s="188"/>
      <c r="B885" s="85" t="s">
        <v>2445</v>
      </c>
      <c r="C885" s="85" t="s">
        <v>2459</v>
      </c>
      <c r="D885" s="85" t="s">
        <v>2460</v>
      </c>
      <c r="E885" s="85" t="s">
        <v>2461</v>
      </c>
      <c r="F885" s="77">
        <v>0.214</v>
      </c>
      <c r="G885" s="114" t="s">
        <v>2109</v>
      </c>
      <c r="H885" s="47">
        <v>0.214</v>
      </c>
      <c r="I885" s="47"/>
      <c r="J885" s="47"/>
      <c r="K885" s="178"/>
      <c r="L885" s="65"/>
      <c r="M885" s="65"/>
      <c r="N885" s="65"/>
    </row>
    <row r="886" spans="1:14" ht="22.5">
      <c r="A886" s="188"/>
      <c r="B886" s="85" t="s">
        <v>2445</v>
      </c>
      <c r="C886" s="85" t="s">
        <v>2427</v>
      </c>
      <c r="D886" s="85" t="s">
        <v>2462</v>
      </c>
      <c r="E886" s="85" t="s">
        <v>2463</v>
      </c>
      <c r="F886" s="77">
        <v>0.129</v>
      </c>
      <c r="G886" s="114" t="s">
        <v>2109</v>
      </c>
      <c r="H886" s="47">
        <v>0.129</v>
      </c>
      <c r="I886" s="47"/>
      <c r="J886" s="47"/>
      <c r="K886" s="178"/>
      <c r="L886" s="65"/>
      <c r="M886" s="65"/>
      <c r="N886" s="65"/>
    </row>
    <row r="887" spans="1:14" ht="22.5">
      <c r="A887" s="188"/>
      <c r="B887" s="85" t="s">
        <v>2445</v>
      </c>
      <c r="C887" s="85" t="s">
        <v>2459</v>
      </c>
      <c r="D887" s="85" t="s">
        <v>2464</v>
      </c>
      <c r="E887" s="85" t="s">
        <v>2465</v>
      </c>
      <c r="F887" s="77">
        <v>0.343</v>
      </c>
      <c r="G887" s="114" t="s">
        <v>2109</v>
      </c>
      <c r="H887" s="47">
        <v>0.343</v>
      </c>
      <c r="I887" s="47"/>
      <c r="J887" s="47"/>
      <c r="K887" s="178"/>
      <c r="L887" s="65"/>
      <c r="M887" s="65"/>
      <c r="N887" s="65"/>
    </row>
    <row r="888" spans="1:14" ht="22.5">
      <c r="A888" s="188"/>
      <c r="B888" s="85" t="s">
        <v>2445</v>
      </c>
      <c r="C888" s="85" t="s">
        <v>2427</v>
      </c>
      <c r="D888" s="85" t="s">
        <v>2466</v>
      </c>
      <c r="E888" s="85" t="s">
        <v>2467</v>
      </c>
      <c r="F888" s="77">
        <v>5.931</v>
      </c>
      <c r="G888" s="114" t="s">
        <v>2109</v>
      </c>
      <c r="H888" s="47">
        <v>5.931</v>
      </c>
      <c r="I888" s="47"/>
      <c r="J888" s="47"/>
      <c r="K888" s="178"/>
      <c r="L888" s="65"/>
      <c r="M888" s="65"/>
      <c r="N888" s="65"/>
    </row>
    <row r="889" spans="1:14" ht="22.5">
      <c r="A889" s="188"/>
      <c r="B889" s="85" t="s">
        <v>2445</v>
      </c>
      <c r="C889" s="85" t="s">
        <v>2468</v>
      </c>
      <c r="D889" s="85" t="s">
        <v>2469</v>
      </c>
      <c r="E889" s="85" t="s">
        <v>2470</v>
      </c>
      <c r="F889" s="77">
        <v>0.25</v>
      </c>
      <c r="G889" s="114" t="s">
        <v>2109</v>
      </c>
      <c r="H889" s="47">
        <v>0.25</v>
      </c>
      <c r="I889" s="47"/>
      <c r="J889" s="47"/>
      <c r="K889" s="178"/>
      <c r="L889" s="65"/>
      <c r="M889" s="65"/>
      <c r="N889" s="65"/>
    </row>
    <row r="890" spans="1:14" ht="22.5">
      <c r="A890" s="188"/>
      <c r="B890" s="85" t="s">
        <v>2445</v>
      </c>
      <c r="C890" s="85" t="s">
        <v>2427</v>
      </c>
      <c r="D890" s="85" t="s">
        <v>1626</v>
      </c>
      <c r="E890" s="85" t="s">
        <v>1627</v>
      </c>
      <c r="F890" s="77">
        <v>0.26</v>
      </c>
      <c r="G890" s="114" t="s">
        <v>2109</v>
      </c>
      <c r="H890" s="47">
        <v>0.26</v>
      </c>
      <c r="I890" s="47"/>
      <c r="J890" s="47"/>
      <c r="K890" s="178"/>
      <c r="L890" s="65"/>
      <c r="M890" s="65"/>
      <c r="N890" s="65"/>
    </row>
    <row r="891" spans="1:14" ht="22.5">
      <c r="A891" s="188"/>
      <c r="B891" s="85" t="s">
        <v>2445</v>
      </c>
      <c r="C891" s="85" t="s">
        <v>2468</v>
      </c>
      <c r="D891" s="85" t="s">
        <v>1628</v>
      </c>
      <c r="E891" s="85" t="s">
        <v>1629</v>
      </c>
      <c r="F891" s="77">
        <v>0.103</v>
      </c>
      <c r="G891" s="114" t="s">
        <v>2109</v>
      </c>
      <c r="H891" s="47">
        <v>0.103</v>
      </c>
      <c r="I891" s="47"/>
      <c r="J891" s="47"/>
      <c r="K891" s="178"/>
      <c r="L891" s="65"/>
      <c r="M891" s="65"/>
      <c r="N891" s="65"/>
    </row>
    <row r="892" spans="1:14" ht="22.5">
      <c r="A892" s="188"/>
      <c r="B892" s="85" t="s">
        <v>2445</v>
      </c>
      <c r="C892" s="85" t="s">
        <v>2427</v>
      </c>
      <c r="D892" s="85" t="s">
        <v>1630</v>
      </c>
      <c r="E892" s="85" t="s">
        <v>1631</v>
      </c>
      <c r="F892" s="77">
        <v>0.065</v>
      </c>
      <c r="G892" s="114" t="s">
        <v>2109</v>
      </c>
      <c r="H892" s="47">
        <v>0.065</v>
      </c>
      <c r="I892" s="47"/>
      <c r="J892" s="47"/>
      <c r="K892" s="178"/>
      <c r="L892" s="65"/>
      <c r="M892" s="65"/>
      <c r="N892" s="65"/>
    </row>
    <row r="893" spans="1:14" ht="22.5">
      <c r="A893" s="188"/>
      <c r="B893" s="85" t="s">
        <v>2445</v>
      </c>
      <c r="C893" s="85" t="s">
        <v>2468</v>
      </c>
      <c r="D893" s="85" t="s">
        <v>1632</v>
      </c>
      <c r="E893" s="85" t="s">
        <v>1633</v>
      </c>
      <c r="F893" s="77">
        <v>0.04</v>
      </c>
      <c r="G893" s="114" t="s">
        <v>2109</v>
      </c>
      <c r="H893" s="47">
        <v>0.04</v>
      </c>
      <c r="I893" s="47"/>
      <c r="J893" s="47"/>
      <c r="K893" s="178"/>
      <c r="L893" s="65"/>
      <c r="M893" s="65"/>
      <c r="N893" s="65"/>
    </row>
    <row r="894" spans="1:14" ht="22.5">
      <c r="A894" s="188"/>
      <c r="B894" s="85" t="s">
        <v>2445</v>
      </c>
      <c r="C894" s="85" t="s">
        <v>2427</v>
      </c>
      <c r="D894" s="85" t="s">
        <v>1634</v>
      </c>
      <c r="E894" s="85" t="s">
        <v>1635</v>
      </c>
      <c r="F894" s="77">
        <v>0.244</v>
      </c>
      <c r="G894" s="114" t="s">
        <v>2109</v>
      </c>
      <c r="H894" s="47">
        <v>0.244</v>
      </c>
      <c r="I894" s="47"/>
      <c r="J894" s="47"/>
      <c r="K894" s="178"/>
      <c r="L894" s="65"/>
      <c r="M894" s="65"/>
      <c r="N894" s="65"/>
    </row>
    <row r="895" spans="1:14" ht="22.5">
      <c r="A895" s="188"/>
      <c r="B895" s="85" t="s">
        <v>2445</v>
      </c>
      <c r="C895" s="85" t="s">
        <v>2468</v>
      </c>
      <c r="D895" s="85" t="s">
        <v>1636</v>
      </c>
      <c r="E895" s="85" t="s">
        <v>1637</v>
      </c>
      <c r="F895" s="77">
        <v>0.102</v>
      </c>
      <c r="G895" s="114" t="s">
        <v>2109</v>
      </c>
      <c r="H895" s="47">
        <v>0.102</v>
      </c>
      <c r="I895" s="47"/>
      <c r="J895" s="47"/>
      <c r="K895" s="178"/>
      <c r="L895" s="65"/>
      <c r="M895" s="65"/>
      <c r="N895" s="65"/>
    </row>
    <row r="896" spans="1:14" ht="22.5">
      <c r="A896" s="188"/>
      <c r="B896" s="85" t="s">
        <v>2445</v>
      </c>
      <c r="C896" s="85" t="s">
        <v>2427</v>
      </c>
      <c r="D896" s="85" t="s">
        <v>1638</v>
      </c>
      <c r="E896" s="85" t="s">
        <v>1639</v>
      </c>
      <c r="F896" s="77">
        <v>30.448</v>
      </c>
      <c r="G896" s="114" t="s">
        <v>2109</v>
      </c>
      <c r="H896" s="47">
        <v>30.448</v>
      </c>
      <c r="I896" s="47"/>
      <c r="J896" s="47"/>
      <c r="K896" s="178"/>
      <c r="L896" s="65"/>
      <c r="M896" s="65"/>
      <c r="N896" s="65"/>
    </row>
    <row r="897" spans="1:14" ht="22.5">
      <c r="A897" s="188"/>
      <c r="B897" s="85" t="s">
        <v>2445</v>
      </c>
      <c r="C897" s="85" t="s">
        <v>1640</v>
      </c>
      <c r="D897" s="85" t="s">
        <v>1641</v>
      </c>
      <c r="E897" s="85" t="s">
        <v>1642</v>
      </c>
      <c r="F897" s="77">
        <v>0.089</v>
      </c>
      <c r="G897" s="114" t="s">
        <v>2109</v>
      </c>
      <c r="H897" s="47">
        <v>0.089</v>
      </c>
      <c r="I897" s="47"/>
      <c r="J897" s="47"/>
      <c r="K897" s="178"/>
      <c r="L897" s="65"/>
      <c r="M897" s="65"/>
      <c r="N897" s="65"/>
    </row>
    <row r="898" spans="1:14" ht="22.5">
      <c r="A898" s="188"/>
      <c r="B898" s="85" t="s">
        <v>2445</v>
      </c>
      <c r="C898" s="85" t="s">
        <v>2427</v>
      </c>
      <c r="D898" s="85" t="s">
        <v>1643</v>
      </c>
      <c r="E898" s="85" t="s">
        <v>1644</v>
      </c>
      <c r="F898" s="77">
        <v>0.131</v>
      </c>
      <c r="G898" s="114" t="s">
        <v>2109</v>
      </c>
      <c r="H898" s="47">
        <v>0.131</v>
      </c>
      <c r="I898" s="47"/>
      <c r="J898" s="47"/>
      <c r="K898" s="178"/>
      <c r="L898" s="65"/>
      <c r="M898" s="65"/>
      <c r="N898" s="65"/>
    </row>
    <row r="899" spans="1:14" ht="22.5">
      <c r="A899" s="188"/>
      <c r="B899" s="85" t="s">
        <v>2445</v>
      </c>
      <c r="C899" s="85" t="s">
        <v>1640</v>
      </c>
      <c r="D899" s="85" t="s">
        <v>1645</v>
      </c>
      <c r="E899" s="85" t="s">
        <v>1646</v>
      </c>
      <c r="F899" s="77">
        <v>1.209</v>
      </c>
      <c r="G899" s="114" t="s">
        <v>2109</v>
      </c>
      <c r="H899" s="47">
        <v>1.209</v>
      </c>
      <c r="I899" s="47"/>
      <c r="J899" s="47"/>
      <c r="K899" s="178"/>
      <c r="L899" s="65"/>
      <c r="M899" s="65"/>
      <c r="N899" s="65"/>
    </row>
    <row r="900" spans="1:14" ht="22.5">
      <c r="A900" s="188"/>
      <c r="B900" s="85" t="s">
        <v>2445</v>
      </c>
      <c r="C900" s="85" t="s">
        <v>2427</v>
      </c>
      <c r="D900" s="85" t="s">
        <v>1647</v>
      </c>
      <c r="E900" s="85" t="s">
        <v>1648</v>
      </c>
      <c r="F900" s="77">
        <v>0.074</v>
      </c>
      <c r="G900" s="114" t="s">
        <v>2109</v>
      </c>
      <c r="H900" s="47">
        <v>0.074</v>
      </c>
      <c r="I900" s="47"/>
      <c r="J900" s="47"/>
      <c r="K900" s="178"/>
      <c r="L900" s="65"/>
      <c r="M900" s="65"/>
      <c r="N900" s="65"/>
    </row>
    <row r="901" spans="1:14" ht="22.5">
      <c r="A901" s="188"/>
      <c r="B901" s="85" t="s">
        <v>2445</v>
      </c>
      <c r="C901" s="60" t="s">
        <v>1649</v>
      </c>
      <c r="D901" s="60" t="s">
        <v>1650</v>
      </c>
      <c r="E901" s="60" t="s">
        <v>1651</v>
      </c>
      <c r="F901" s="77">
        <v>0.45</v>
      </c>
      <c r="G901" s="114" t="s">
        <v>2109</v>
      </c>
      <c r="H901" s="47">
        <v>0.45</v>
      </c>
      <c r="I901" s="47"/>
      <c r="J901" s="47"/>
      <c r="K901" s="178"/>
      <c r="L901" s="65"/>
      <c r="M901" s="65"/>
      <c r="N901" s="65"/>
    </row>
    <row r="902" spans="1:14" ht="22.5">
      <c r="A902" s="188"/>
      <c r="B902" s="85" t="s">
        <v>2445</v>
      </c>
      <c r="C902" s="60" t="s">
        <v>2427</v>
      </c>
      <c r="D902" s="60" t="s">
        <v>1652</v>
      </c>
      <c r="E902" s="60" t="s">
        <v>1653</v>
      </c>
      <c r="F902" s="77">
        <v>0.038</v>
      </c>
      <c r="G902" s="114" t="s">
        <v>2109</v>
      </c>
      <c r="H902" s="47">
        <v>0.038</v>
      </c>
      <c r="I902" s="47"/>
      <c r="J902" s="47"/>
      <c r="K902" s="178"/>
      <c r="L902" s="65"/>
      <c r="M902" s="65"/>
      <c r="N902" s="65"/>
    </row>
    <row r="903" spans="1:14" ht="22.5">
      <c r="A903" s="188"/>
      <c r="B903" s="85" t="s">
        <v>2445</v>
      </c>
      <c r="C903" s="60" t="s">
        <v>1649</v>
      </c>
      <c r="D903" s="60" t="s">
        <v>1654</v>
      </c>
      <c r="E903" s="60" t="s">
        <v>1655</v>
      </c>
      <c r="F903" s="77">
        <v>0.159</v>
      </c>
      <c r="G903" s="114" t="s">
        <v>2109</v>
      </c>
      <c r="H903" s="47">
        <v>0.159</v>
      </c>
      <c r="I903" s="47"/>
      <c r="J903" s="47"/>
      <c r="K903" s="178"/>
      <c r="L903" s="65"/>
      <c r="M903" s="65"/>
      <c r="N903" s="65"/>
    </row>
    <row r="904" spans="1:14" ht="22.5">
      <c r="A904" s="188"/>
      <c r="B904" s="85" t="s">
        <v>2445</v>
      </c>
      <c r="C904" s="60" t="s">
        <v>2427</v>
      </c>
      <c r="D904" s="60" t="s">
        <v>1656</v>
      </c>
      <c r="E904" s="60" t="s">
        <v>1657</v>
      </c>
      <c r="F904" s="77">
        <v>10.314</v>
      </c>
      <c r="G904" s="114" t="s">
        <v>2109</v>
      </c>
      <c r="H904" s="47">
        <v>10.314</v>
      </c>
      <c r="I904" s="47"/>
      <c r="J904" s="47"/>
      <c r="K904" s="178"/>
      <c r="L904" s="65"/>
      <c r="M904" s="65"/>
      <c r="N904" s="65"/>
    </row>
    <row r="905" spans="1:14" ht="22.5">
      <c r="A905" s="188"/>
      <c r="B905" s="85" t="s">
        <v>2445</v>
      </c>
      <c r="C905" s="60" t="s">
        <v>1658</v>
      </c>
      <c r="D905" s="60" t="s">
        <v>1659</v>
      </c>
      <c r="E905" s="60" t="s">
        <v>1660</v>
      </c>
      <c r="F905" s="77">
        <v>0.274</v>
      </c>
      <c r="G905" s="114" t="s">
        <v>2109</v>
      </c>
      <c r="H905" s="47">
        <v>0.274</v>
      </c>
      <c r="I905" s="47"/>
      <c r="J905" s="47"/>
      <c r="K905" s="178"/>
      <c r="L905" s="65"/>
      <c r="M905" s="65"/>
      <c r="N905" s="65"/>
    </row>
    <row r="906" spans="1:14" ht="22.5">
      <c r="A906" s="188"/>
      <c r="B906" s="85" t="s">
        <v>2445</v>
      </c>
      <c r="C906" s="60" t="s">
        <v>2427</v>
      </c>
      <c r="D906" s="60" t="s">
        <v>1661</v>
      </c>
      <c r="E906" s="60" t="s">
        <v>1662</v>
      </c>
      <c r="F906" s="77">
        <v>0.087</v>
      </c>
      <c r="G906" s="114" t="s">
        <v>2109</v>
      </c>
      <c r="H906" s="47">
        <v>0.087</v>
      </c>
      <c r="I906" s="47"/>
      <c r="J906" s="47"/>
      <c r="K906" s="178"/>
      <c r="L906" s="65"/>
      <c r="M906" s="65"/>
      <c r="N906" s="65"/>
    </row>
    <row r="907" spans="1:14" ht="22.5">
      <c r="A907" s="188"/>
      <c r="B907" s="85" t="s">
        <v>2445</v>
      </c>
      <c r="C907" s="60" t="s">
        <v>1658</v>
      </c>
      <c r="D907" s="60" t="s">
        <v>1583</v>
      </c>
      <c r="E907" s="60" t="s">
        <v>1584</v>
      </c>
      <c r="F907" s="77">
        <v>1.176</v>
      </c>
      <c r="G907" s="114" t="s">
        <v>2109</v>
      </c>
      <c r="H907" s="47">
        <v>1.176</v>
      </c>
      <c r="I907" s="47"/>
      <c r="J907" s="47"/>
      <c r="K907" s="178"/>
      <c r="L907" s="65"/>
      <c r="M907" s="65"/>
      <c r="N907" s="65"/>
    </row>
    <row r="908" spans="1:14" ht="22.5">
      <c r="A908" s="188"/>
      <c r="B908" s="85" t="s">
        <v>2445</v>
      </c>
      <c r="C908" s="85" t="s">
        <v>2427</v>
      </c>
      <c r="D908" s="85" t="s">
        <v>1585</v>
      </c>
      <c r="E908" s="85" t="s">
        <v>2447</v>
      </c>
      <c r="F908" s="77">
        <v>11.379</v>
      </c>
      <c r="G908" s="114" t="s">
        <v>2109</v>
      </c>
      <c r="H908" s="47">
        <v>11.379</v>
      </c>
      <c r="I908" s="47"/>
      <c r="J908" s="47"/>
      <c r="K908" s="178"/>
      <c r="L908" s="65"/>
      <c r="M908" s="65"/>
      <c r="N908" s="65"/>
    </row>
    <row r="909" spans="1:14" ht="31.5">
      <c r="A909" s="98" t="s">
        <v>4307</v>
      </c>
      <c r="B909" s="51" t="s">
        <v>1586</v>
      </c>
      <c r="C909" s="51" t="s">
        <v>2427</v>
      </c>
      <c r="D909" s="51" t="s">
        <v>1587</v>
      </c>
      <c r="E909" s="51" t="s">
        <v>1588</v>
      </c>
      <c r="F909" s="46">
        <v>23.668</v>
      </c>
      <c r="G909" s="107" t="s">
        <v>2109</v>
      </c>
      <c r="H909" s="56">
        <v>23.668</v>
      </c>
      <c r="I909" s="47"/>
      <c r="J909" s="47"/>
      <c r="K909" s="59" t="s">
        <v>3492</v>
      </c>
      <c r="L909" s="65"/>
      <c r="M909" s="65"/>
      <c r="N909" s="65"/>
    </row>
    <row r="910" spans="1:14" ht="21">
      <c r="A910" s="98" t="s">
        <v>4308</v>
      </c>
      <c r="B910" s="51" t="s">
        <v>1589</v>
      </c>
      <c r="C910" s="51" t="s">
        <v>2427</v>
      </c>
      <c r="D910" s="51" t="s">
        <v>1590</v>
      </c>
      <c r="E910" s="51" t="s">
        <v>1591</v>
      </c>
      <c r="F910" s="46">
        <v>0.989</v>
      </c>
      <c r="G910" s="107" t="s">
        <v>2109</v>
      </c>
      <c r="H910" s="56">
        <f>F910</f>
        <v>0.989</v>
      </c>
      <c r="I910" s="47"/>
      <c r="J910" s="47"/>
      <c r="K910" s="81" t="s">
        <v>3492</v>
      </c>
      <c r="L910" s="65"/>
      <c r="M910" s="65"/>
      <c r="N910" s="65"/>
    </row>
    <row r="911" spans="1:14" ht="31.5">
      <c r="A911" s="188" t="s">
        <v>4309</v>
      </c>
      <c r="B911" s="51" t="s">
        <v>1592</v>
      </c>
      <c r="C911" s="51" t="s">
        <v>2107</v>
      </c>
      <c r="D911" s="51" t="s">
        <v>1593</v>
      </c>
      <c r="E911" s="51" t="s">
        <v>1606</v>
      </c>
      <c r="F911" s="46">
        <f>F913+F912+F914+F915+F916+F917</f>
        <v>4.9719999999999995</v>
      </c>
      <c r="G911" s="107" t="s">
        <v>2109</v>
      </c>
      <c r="H911" s="56">
        <f>H912+H913+H914+H915+H916+H917</f>
        <v>4.9719999999999995</v>
      </c>
      <c r="I911" s="47"/>
      <c r="J911" s="47"/>
      <c r="K911" s="178" t="s">
        <v>3492</v>
      </c>
      <c r="L911" s="65"/>
      <c r="M911" s="65"/>
      <c r="N911" s="65"/>
    </row>
    <row r="912" spans="1:14" ht="22.5">
      <c r="A912" s="188"/>
      <c r="B912" s="85" t="s">
        <v>1592</v>
      </c>
      <c r="C912" s="85" t="s">
        <v>2427</v>
      </c>
      <c r="D912" s="85" t="s">
        <v>1594</v>
      </c>
      <c r="E912" s="85" t="s">
        <v>1595</v>
      </c>
      <c r="F912" s="77">
        <v>2.235</v>
      </c>
      <c r="G912" s="114" t="s">
        <v>2109</v>
      </c>
      <c r="H912" s="47">
        <v>2.235</v>
      </c>
      <c r="I912" s="47"/>
      <c r="J912" s="47"/>
      <c r="K912" s="178"/>
      <c r="L912" s="65"/>
      <c r="M912" s="65"/>
      <c r="N912" s="65"/>
    </row>
    <row r="913" spans="1:14" ht="22.5">
      <c r="A913" s="188"/>
      <c r="B913" s="85" t="s">
        <v>1592</v>
      </c>
      <c r="C913" s="85" t="s">
        <v>2427</v>
      </c>
      <c r="D913" s="85" t="s">
        <v>1596</v>
      </c>
      <c r="E913" s="85" t="s">
        <v>1597</v>
      </c>
      <c r="F913" s="77">
        <v>1.467</v>
      </c>
      <c r="G913" s="114" t="s">
        <v>2109</v>
      </c>
      <c r="H913" s="47">
        <v>1.467</v>
      </c>
      <c r="I913" s="47"/>
      <c r="J913" s="47"/>
      <c r="K913" s="178"/>
      <c r="L913" s="65"/>
      <c r="M913" s="65"/>
      <c r="N913" s="65"/>
    </row>
    <row r="914" spans="1:14" ht="22.5">
      <c r="A914" s="188"/>
      <c r="B914" s="85" t="s">
        <v>1592</v>
      </c>
      <c r="C914" s="85" t="s">
        <v>1598</v>
      </c>
      <c r="D914" s="85" t="s">
        <v>1599</v>
      </c>
      <c r="E914" s="85" t="s">
        <v>1600</v>
      </c>
      <c r="F914" s="77">
        <v>0.108</v>
      </c>
      <c r="G914" s="114" t="s">
        <v>2109</v>
      </c>
      <c r="H914" s="47">
        <v>0.108</v>
      </c>
      <c r="I914" s="47"/>
      <c r="J914" s="47"/>
      <c r="K914" s="178"/>
      <c r="L914" s="65"/>
      <c r="M914" s="65"/>
      <c r="N914" s="65"/>
    </row>
    <row r="915" spans="1:14" ht="22.5">
      <c r="A915" s="188"/>
      <c r="B915" s="85" t="s">
        <v>1592</v>
      </c>
      <c r="C915" s="85" t="s">
        <v>2427</v>
      </c>
      <c r="D915" s="85" t="s">
        <v>1601</v>
      </c>
      <c r="E915" s="85" t="s">
        <v>1602</v>
      </c>
      <c r="F915" s="77">
        <v>0.187</v>
      </c>
      <c r="G915" s="114" t="s">
        <v>2109</v>
      </c>
      <c r="H915" s="47">
        <v>0.187</v>
      </c>
      <c r="I915" s="47"/>
      <c r="J915" s="47"/>
      <c r="K915" s="178"/>
      <c r="L915" s="65"/>
      <c r="M915" s="65"/>
      <c r="N915" s="65"/>
    </row>
    <row r="916" spans="1:14" ht="22.5">
      <c r="A916" s="188"/>
      <c r="B916" s="85" t="s">
        <v>1592</v>
      </c>
      <c r="C916" s="85" t="s">
        <v>1598</v>
      </c>
      <c r="D916" s="85" t="s">
        <v>1603</v>
      </c>
      <c r="E916" s="85" t="s">
        <v>1604</v>
      </c>
      <c r="F916" s="77">
        <v>0.252</v>
      </c>
      <c r="G916" s="114" t="s">
        <v>2109</v>
      </c>
      <c r="H916" s="47">
        <v>0.252</v>
      </c>
      <c r="I916" s="47"/>
      <c r="J916" s="47"/>
      <c r="K916" s="178"/>
      <c r="L916" s="65"/>
      <c r="M916" s="65"/>
      <c r="N916" s="65"/>
    </row>
    <row r="917" spans="1:14" ht="22.5">
      <c r="A917" s="188"/>
      <c r="B917" s="85" t="s">
        <v>1592</v>
      </c>
      <c r="C917" s="85" t="s">
        <v>2427</v>
      </c>
      <c r="D917" s="85" t="s">
        <v>1605</v>
      </c>
      <c r="E917" s="85" t="s">
        <v>1606</v>
      </c>
      <c r="F917" s="77">
        <v>0.723</v>
      </c>
      <c r="G917" s="114" t="s">
        <v>2109</v>
      </c>
      <c r="H917" s="47">
        <v>0.723</v>
      </c>
      <c r="I917" s="47"/>
      <c r="J917" s="47"/>
      <c r="K917" s="178"/>
      <c r="L917" s="65"/>
      <c r="M917" s="65"/>
      <c r="N917" s="65"/>
    </row>
    <row r="918" spans="1:14" ht="21">
      <c r="A918" s="98" t="s">
        <v>4310</v>
      </c>
      <c r="B918" s="51" t="s">
        <v>1607</v>
      </c>
      <c r="C918" s="51" t="s">
        <v>2427</v>
      </c>
      <c r="D918" s="51" t="s">
        <v>1608</v>
      </c>
      <c r="E918" s="51" t="s">
        <v>1609</v>
      </c>
      <c r="F918" s="46">
        <v>3.704</v>
      </c>
      <c r="G918" s="107" t="s">
        <v>2109</v>
      </c>
      <c r="H918" s="56">
        <v>3.704</v>
      </c>
      <c r="I918" s="47"/>
      <c r="J918" s="47"/>
      <c r="K918" s="59" t="s">
        <v>3492</v>
      </c>
      <c r="L918" s="65"/>
      <c r="M918" s="65"/>
      <c r="N918" s="65"/>
    </row>
    <row r="919" spans="1:14" ht="21">
      <c r="A919" s="188" t="s">
        <v>4311</v>
      </c>
      <c r="B919" s="51" t="s">
        <v>1610</v>
      </c>
      <c r="C919" s="51" t="s">
        <v>2107</v>
      </c>
      <c r="D919" s="61" t="s">
        <v>1611</v>
      </c>
      <c r="E919" s="51" t="s">
        <v>1612</v>
      </c>
      <c r="F919" s="46">
        <v>4.032</v>
      </c>
      <c r="G919" s="107" t="s">
        <v>2109</v>
      </c>
      <c r="H919" s="56">
        <v>4.032</v>
      </c>
      <c r="I919" s="47"/>
      <c r="J919" s="47"/>
      <c r="K919" s="178" t="s">
        <v>3492</v>
      </c>
      <c r="L919" s="65"/>
      <c r="M919" s="65"/>
      <c r="N919" s="65"/>
    </row>
    <row r="920" spans="1:14" ht="22.5">
      <c r="A920" s="188"/>
      <c r="B920" s="85" t="s">
        <v>1610</v>
      </c>
      <c r="C920" s="60" t="s">
        <v>2427</v>
      </c>
      <c r="D920" s="60" t="s">
        <v>1611</v>
      </c>
      <c r="E920" s="60" t="s">
        <v>1613</v>
      </c>
      <c r="F920" s="78">
        <v>1.133</v>
      </c>
      <c r="G920" s="114" t="s">
        <v>2109</v>
      </c>
      <c r="H920" s="78">
        <v>1.133</v>
      </c>
      <c r="I920" s="78"/>
      <c r="J920" s="78"/>
      <c r="K920" s="178"/>
      <c r="L920" s="65"/>
      <c r="M920" s="65"/>
      <c r="N920" s="65"/>
    </row>
    <row r="921" spans="1:14" ht="22.5">
      <c r="A921" s="188"/>
      <c r="B921" s="85" t="s">
        <v>1610</v>
      </c>
      <c r="C921" s="60" t="s">
        <v>1614</v>
      </c>
      <c r="D921" s="60" t="s">
        <v>1615</v>
      </c>
      <c r="E921" s="60" t="s">
        <v>1616</v>
      </c>
      <c r="F921" s="78">
        <v>0.226</v>
      </c>
      <c r="G921" s="114" t="s">
        <v>2109</v>
      </c>
      <c r="H921" s="78">
        <v>0.226</v>
      </c>
      <c r="I921" s="78"/>
      <c r="J921" s="78"/>
      <c r="K921" s="178"/>
      <c r="L921" s="65"/>
      <c r="M921" s="65"/>
      <c r="N921" s="65"/>
    </row>
    <row r="922" spans="1:14" ht="22.5">
      <c r="A922" s="188"/>
      <c r="B922" s="85" t="s">
        <v>1610</v>
      </c>
      <c r="C922" s="60" t="s">
        <v>2427</v>
      </c>
      <c r="D922" s="60" t="s">
        <v>1617</v>
      </c>
      <c r="E922" s="60" t="s">
        <v>1618</v>
      </c>
      <c r="F922" s="78">
        <v>0.279</v>
      </c>
      <c r="G922" s="114" t="s">
        <v>2109</v>
      </c>
      <c r="H922" s="78">
        <v>0.279</v>
      </c>
      <c r="I922" s="78"/>
      <c r="J922" s="78"/>
      <c r="K922" s="178"/>
      <c r="L922" s="65"/>
      <c r="M922" s="65"/>
      <c r="N922" s="65"/>
    </row>
    <row r="923" spans="1:14" ht="22.5">
      <c r="A923" s="188"/>
      <c r="B923" s="85" t="s">
        <v>1610</v>
      </c>
      <c r="C923" s="60" t="s">
        <v>1614</v>
      </c>
      <c r="D923" s="60" t="s">
        <v>1619</v>
      </c>
      <c r="E923" s="60" t="s">
        <v>1620</v>
      </c>
      <c r="F923" s="78">
        <v>0.018</v>
      </c>
      <c r="G923" s="114" t="s">
        <v>2109</v>
      </c>
      <c r="H923" s="78">
        <v>0.018</v>
      </c>
      <c r="I923" s="78"/>
      <c r="J923" s="78"/>
      <c r="K923" s="178"/>
      <c r="L923" s="65"/>
      <c r="M923" s="65"/>
      <c r="N923" s="65"/>
    </row>
    <row r="924" spans="1:14" ht="22.5">
      <c r="A924" s="188"/>
      <c r="B924" s="85" t="s">
        <v>1610</v>
      </c>
      <c r="C924" s="60" t="s">
        <v>2427</v>
      </c>
      <c r="D924" s="60" t="s">
        <v>1621</v>
      </c>
      <c r="E924" s="60" t="s">
        <v>1612</v>
      </c>
      <c r="F924" s="78">
        <v>2.376</v>
      </c>
      <c r="G924" s="114" t="s">
        <v>2109</v>
      </c>
      <c r="H924" s="78">
        <v>2.376</v>
      </c>
      <c r="I924" s="78"/>
      <c r="J924" s="78"/>
      <c r="K924" s="178"/>
      <c r="L924" s="65"/>
      <c r="M924" s="65"/>
      <c r="N924" s="65"/>
    </row>
    <row r="925" spans="1:14" ht="21">
      <c r="A925" s="98" t="s">
        <v>4312</v>
      </c>
      <c r="B925" s="51" t="s">
        <v>1622</v>
      </c>
      <c r="C925" s="51" t="s">
        <v>2427</v>
      </c>
      <c r="D925" s="51" t="s">
        <v>1623</v>
      </c>
      <c r="E925" s="51" t="s">
        <v>1624</v>
      </c>
      <c r="F925" s="46">
        <v>1.11</v>
      </c>
      <c r="G925" s="107" t="s">
        <v>2108</v>
      </c>
      <c r="H925" s="56">
        <f>F925</f>
        <v>1.11</v>
      </c>
      <c r="I925" s="47"/>
      <c r="J925" s="47"/>
      <c r="K925" s="81" t="s">
        <v>3492</v>
      </c>
      <c r="L925" s="65"/>
      <c r="M925" s="65"/>
      <c r="N925" s="65"/>
    </row>
    <row r="926" spans="1:14" ht="31.5">
      <c r="A926" s="98" t="s">
        <v>4313</v>
      </c>
      <c r="B926" s="51" t="s">
        <v>1625</v>
      </c>
      <c r="C926" s="51" t="s">
        <v>2427</v>
      </c>
      <c r="D926" s="51" t="s">
        <v>981</v>
      </c>
      <c r="E926" s="51" t="s">
        <v>980</v>
      </c>
      <c r="F926" s="46">
        <v>1.671</v>
      </c>
      <c r="G926" s="107" t="s">
        <v>2108</v>
      </c>
      <c r="H926" s="56">
        <f>F926</f>
        <v>1.671</v>
      </c>
      <c r="I926" s="47"/>
      <c r="J926" s="47"/>
      <c r="K926" s="59" t="s">
        <v>3492</v>
      </c>
      <c r="L926" s="65"/>
      <c r="M926" s="65"/>
      <c r="N926" s="65"/>
    </row>
    <row r="927" spans="1:14" ht="21">
      <c r="A927" s="98" t="s">
        <v>4314</v>
      </c>
      <c r="B927" s="51" t="s">
        <v>982</v>
      </c>
      <c r="C927" s="51" t="s">
        <v>2427</v>
      </c>
      <c r="D927" s="51" t="s">
        <v>983</v>
      </c>
      <c r="E927" s="51" t="s">
        <v>984</v>
      </c>
      <c r="F927" s="46">
        <v>0.789</v>
      </c>
      <c r="G927" s="107" t="s">
        <v>2109</v>
      </c>
      <c r="H927" s="56">
        <v>0.789</v>
      </c>
      <c r="I927" s="47"/>
      <c r="J927" s="47"/>
      <c r="K927" s="59" t="s">
        <v>3492</v>
      </c>
      <c r="L927" s="65"/>
      <c r="M927" s="65"/>
      <c r="N927" s="65"/>
    </row>
    <row r="928" spans="1:14" ht="21">
      <c r="A928" s="98" t="s">
        <v>4315</v>
      </c>
      <c r="B928" s="51" t="s">
        <v>985</v>
      </c>
      <c r="C928" s="51" t="s">
        <v>2427</v>
      </c>
      <c r="D928" s="51" t="s">
        <v>986</v>
      </c>
      <c r="E928" s="51" t="s">
        <v>987</v>
      </c>
      <c r="F928" s="46">
        <v>0.158</v>
      </c>
      <c r="G928" s="107" t="s">
        <v>2109</v>
      </c>
      <c r="H928" s="56">
        <f>F928</f>
        <v>0.158</v>
      </c>
      <c r="I928" s="47"/>
      <c r="J928" s="47"/>
      <c r="K928" s="81" t="s">
        <v>3492</v>
      </c>
      <c r="L928" s="65"/>
      <c r="M928" s="65"/>
      <c r="N928" s="65"/>
    </row>
    <row r="929" spans="1:14" ht="31.5">
      <c r="A929" s="98" t="s">
        <v>4316</v>
      </c>
      <c r="B929" s="51" t="s">
        <v>988</v>
      </c>
      <c r="C929" s="51" t="s">
        <v>2427</v>
      </c>
      <c r="D929" s="51" t="s">
        <v>989</v>
      </c>
      <c r="E929" s="51" t="s">
        <v>990</v>
      </c>
      <c r="F929" s="46">
        <v>3.27</v>
      </c>
      <c r="G929" s="107" t="s">
        <v>2109</v>
      </c>
      <c r="H929" s="56">
        <v>3.27</v>
      </c>
      <c r="I929" s="47"/>
      <c r="J929" s="47"/>
      <c r="K929" s="59" t="s">
        <v>3492</v>
      </c>
      <c r="L929" s="65"/>
      <c r="M929" s="65"/>
      <c r="N929" s="65"/>
    </row>
    <row r="930" spans="1:14" ht="31.5">
      <c r="A930" s="98" t="s">
        <v>4317</v>
      </c>
      <c r="B930" s="51" t="s">
        <v>991</v>
      </c>
      <c r="C930" s="51" t="s">
        <v>2427</v>
      </c>
      <c r="D930" s="51" t="s">
        <v>992</v>
      </c>
      <c r="E930" s="51" t="s">
        <v>993</v>
      </c>
      <c r="F930" s="46">
        <v>19.556</v>
      </c>
      <c r="G930" s="107" t="s">
        <v>2109</v>
      </c>
      <c r="H930" s="56">
        <v>19.556</v>
      </c>
      <c r="I930" s="47"/>
      <c r="J930" s="47"/>
      <c r="K930" s="59" t="s">
        <v>3492</v>
      </c>
      <c r="L930" s="65"/>
      <c r="M930" s="65"/>
      <c r="N930" s="65"/>
    </row>
    <row r="931" spans="1:14" ht="31.5">
      <c r="A931" s="98" t="s">
        <v>4281</v>
      </c>
      <c r="B931" s="51" t="s">
        <v>2338</v>
      </c>
      <c r="C931" s="51" t="s">
        <v>2427</v>
      </c>
      <c r="D931" s="51" t="s">
        <v>994</v>
      </c>
      <c r="E931" s="51" t="s">
        <v>995</v>
      </c>
      <c r="F931" s="46">
        <v>25.494</v>
      </c>
      <c r="G931" s="107" t="s">
        <v>2109</v>
      </c>
      <c r="H931" s="56">
        <v>25.494</v>
      </c>
      <c r="I931" s="47"/>
      <c r="J931" s="47"/>
      <c r="K931" s="59" t="s">
        <v>3492</v>
      </c>
      <c r="L931" s="65"/>
      <c r="M931" s="65"/>
      <c r="N931" s="65"/>
    </row>
    <row r="932" spans="1:14" ht="12.75">
      <c r="A932" s="192" t="s">
        <v>1566</v>
      </c>
      <c r="B932" s="192"/>
      <c r="C932" s="192"/>
      <c r="D932" s="192"/>
      <c r="E932" s="192"/>
      <c r="F932" s="46">
        <f>F931+F930+F929+F928+F927+F926+F925+F919+F918+F911+F910+F909+F879+F878+F870+F869+F868+F867</f>
        <v>381.519</v>
      </c>
      <c r="G932" s="46"/>
      <c r="H932" s="46"/>
      <c r="I932" s="46"/>
      <c r="J932" s="46"/>
      <c r="K932" s="59"/>
      <c r="L932" s="65"/>
      <c r="M932" s="65"/>
      <c r="N932" s="65"/>
    </row>
    <row r="933" spans="1:14" ht="12.75">
      <c r="A933" s="188" t="s">
        <v>996</v>
      </c>
      <c r="B933" s="188"/>
      <c r="C933" s="188"/>
      <c r="D933" s="188"/>
      <c r="E933" s="188"/>
      <c r="F933" s="188"/>
      <c r="G933" s="188"/>
      <c r="H933" s="188"/>
      <c r="I933" s="89"/>
      <c r="J933" s="89"/>
      <c r="K933" s="59"/>
      <c r="L933" s="65"/>
      <c r="M933" s="65"/>
      <c r="N933" s="65"/>
    </row>
    <row r="934" spans="1:14" ht="42">
      <c r="A934" s="185" t="s">
        <v>4318</v>
      </c>
      <c r="B934" s="212" t="s">
        <v>4797</v>
      </c>
      <c r="C934" s="53" t="s">
        <v>2107</v>
      </c>
      <c r="D934" s="53" t="s">
        <v>3487</v>
      </c>
      <c r="E934" s="53" t="s">
        <v>3212</v>
      </c>
      <c r="F934" s="56">
        <f>F935+F936+F937</f>
        <v>25.597</v>
      </c>
      <c r="G934" s="107" t="s">
        <v>2109</v>
      </c>
      <c r="H934" s="56">
        <f>H935+H936+H937</f>
        <v>25.597</v>
      </c>
      <c r="I934" s="125"/>
      <c r="J934" s="125"/>
      <c r="K934" s="178" t="s">
        <v>3492</v>
      </c>
      <c r="L934" s="65"/>
      <c r="M934" s="65"/>
      <c r="N934" s="65"/>
    </row>
    <row r="935" spans="1:14" ht="33.75">
      <c r="A935" s="185"/>
      <c r="B935" s="212"/>
      <c r="C935" s="214" t="s">
        <v>3209</v>
      </c>
      <c r="D935" s="54" t="s">
        <v>3488</v>
      </c>
      <c r="E935" s="54" t="s">
        <v>3210</v>
      </c>
      <c r="F935" s="47">
        <v>12.528</v>
      </c>
      <c r="G935" s="198" t="s">
        <v>2109</v>
      </c>
      <c r="H935" s="47">
        <v>12.528</v>
      </c>
      <c r="I935" s="138"/>
      <c r="J935" s="138"/>
      <c r="K935" s="178"/>
      <c r="L935" s="65"/>
      <c r="M935" s="65"/>
      <c r="N935" s="65"/>
    </row>
    <row r="936" spans="1:14" ht="12.75">
      <c r="A936" s="185"/>
      <c r="B936" s="212"/>
      <c r="C936" s="214"/>
      <c r="D936" s="54" t="s">
        <v>3211</v>
      </c>
      <c r="E936" s="54" t="s">
        <v>3212</v>
      </c>
      <c r="F936" s="47">
        <v>12.167</v>
      </c>
      <c r="G936" s="198"/>
      <c r="H936" s="47">
        <v>12.167</v>
      </c>
      <c r="I936" s="138"/>
      <c r="J936" s="138"/>
      <c r="K936" s="178"/>
      <c r="L936" s="65"/>
      <c r="M936" s="65"/>
      <c r="N936" s="65"/>
    </row>
    <row r="937" spans="1:14" ht="67.5">
      <c r="A937" s="185"/>
      <c r="B937" s="54" t="s">
        <v>4798</v>
      </c>
      <c r="C937" s="54" t="s">
        <v>997</v>
      </c>
      <c r="D937" s="54" t="s">
        <v>3213</v>
      </c>
      <c r="E937" s="54" t="s">
        <v>3214</v>
      </c>
      <c r="F937" s="47">
        <v>0.902</v>
      </c>
      <c r="G937" s="114" t="s">
        <v>2109</v>
      </c>
      <c r="H937" s="47">
        <v>0.902</v>
      </c>
      <c r="I937" s="138"/>
      <c r="J937" s="138"/>
      <c r="K937" s="178"/>
      <c r="L937" s="65"/>
      <c r="M937" s="65"/>
      <c r="N937" s="65"/>
    </row>
    <row r="938" spans="1:14" ht="31.5">
      <c r="A938" s="185" t="s">
        <v>4222</v>
      </c>
      <c r="B938" s="212" t="s">
        <v>4782</v>
      </c>
      <c r="C938" s="53" t="s">
        <v>2107</v>
      </c>
      <c r="D938" s="53" t="s">
        <v>3215</v>
      </c>
      <c r="E938" s="53" t="s">
        <v>4784</v>
      </c>
      <c r="F938" s="56">
        <f>SUM(F939:F949)</f>
        <v>50.63</v>
      </c>
      <c r="G938" s="107" t="s">
        <v>2108</v>
      </c>
      <c r="H938" s="56">
        <f>SUM(H939:H949)</f>
        <v>50.63</v>
      </c>
      <c r="I938" s="125"/>
      <c r="J938" s="125"/>
      <c r="K938" s="178" t="s">
        <v>3492</v>
      </c>
      <c r="L938" s="65"/>
      <c r="M938" s="65"/>
      <c r="N938" s="65"/>
    </row>
    <row r="939" spans="1:14" ht="33.75">
      <c r="A939" s="185"/>
      <c r="B939" s="212"/>
      <c r="C939" s="214" t="s">
        <v>3209</v>
      </c>
      <c r="D939" s="54" t="s">
        <v>3215</v>
      </c>
      <c r="E939" s="54" t="s">
        <v>4799</v>
      </c>
      <c r="F939" s="47">
        <v>14.482</v>
      </c>
      <c r="G939" s="198" t="s">
        <v>2108</v>
      </c>
      <c r="H939" s="47">
        <v>14.482</v>
      </c>
      <c r="I939" s="138"/>
      <c r="J939" s="138"/>
      <c r="K939" s="178"/>
      <c r="L939" s="65"/>
      <c r="M939" s="65"/>
      <c r="N939" s="65"/>
    </row>
    <row r="940" spans="1:14" ht="33.75">
      <c r="A940" s="185"/>
      <c r="B940" s="212"/>
      <c r="C940" s="214"/>
      <c r="D940" s="54" t="s">
        <v>4800</v>
      </c>
      <c r="E940" s="54" t="s">
        <v>3216</v>
      </c>
      <c r="F940" s="47">
        <v>4.757</v>
      </c>
      <c r="G940" s="198"/>
      <c r="H940" s="47">
        <v>4.757</v>
      </c>
      <c r="I940" s="138"/>
      <c r="J940" s="138"/>
      <c r="K940" s="178"/>
      <c r="L940" s="65"/>
      <c r="M940" s="65"/>
      <c r="N940" s="65"/>
    </row>
    <row r="941" spans="1:14" ht="12.75">
      <c r="A941" s="185"/>
      <c r="B941" s="212"/>
      <c r="C941" s="214"/>
      <c r="D941" s="54" t="s">
        <v>3217</v>
      </c>
      <c r="E941" s="54" t="s">
        <v>3218</v>
      </c>
      <c r="F941" s="47">
        <v>9.229</v>
      </c>
      <c r="G941" s="198"/>
      <c r="H941" s="47">
        <v>9.229</v>
      </c>
      <c r="I941" s="138"/>
      <c r="J941" s="138"/>
      <c r="K941" s="178"/>
      <c r="L941" s="65"/>
      <c r="M941" s="65"/>
      <c r="N941" s="65"/>
    </row>
    <row r="942" spans="1:14" ht="12.75">
      <c r="A942" s="185"/>
      <c r="B942" s="212"/>
      <c r="C942" s="214"/>
      <c r="D942" s="54" t="s">
        <v>3219</v>
      </c>
      <c r="E942" s="54" t="s">
        <v>3220</v>
      </c>
      <c r="F942" s="47">
        <v>8.059</v>
      </c>
      <c r="G942" s="198"/>
      <c r="H942" s="47">
        <v>8.059</v>
      </c>
      <c r="I942" s="138"/>
      <c r="J942" s="138"/>
      <c r="K942" s="178"/>
      <c r="L942" s="65"/>
      <c r="M942" s="65"/>
      <c r="N942" s="65"/>
    </row>
    <row r="943" spans="1:14" ht="12.75">
      <c r="A943" s="185"/>
      <c r="B943" s="212"/>
      <c r="C943" s="214"/>
      <c r="D943" s="54" t="s">
        <v>3221</v>
      </c>
      <c r="E943" s="54" t="s">
        <v>3222</v>
      </c>
      <c r="F943" s="47">
        <v>3.314</v>
      </c>
      <c r="G943" s="198"/>
      <c r="H943" s="47">
        <v>3.314</v>
      </c>
      <c r="I943" s="138"/>
      <c r="J943" s="138"/>
      <c r="K943" s="178"/>
      <c r="L943" s="65"/>
      <c r="M943" s="65"/>
      <c r="N943" s="65"/>
    </row>
    <row r="944" spans="1:14" ht="22.5">
      <c r="A944" s="185"/>
      <c r="B944" s="212"/>
      <c r="C944" s="214"/>
      <c r="D944" s="54" t="s">
        <v>3223</v>
      </c>
      <c r="E944" s="54" t="s">
        <v>3224</v>
      </c>
      <c r="F944" s="47">
        <v>1.523</v>
      </c>
      <c r="G944" s="198"/>
      <c r="H944" s="47">
        <v>1.523</v>
      </c>
      <c r="I944" s="138"/>
      <c r="J944" s="138"/>
      <c r="K944" s="178"/>
      <c r="L944" s="65"/>
      <c r="M944" s="65"/>
      <c r="N944" s="65"/>
    </row>
    <row r="945" spans="1:14" ht="22.5">
      <c r="A945" s="185"/>
      <c r="B945" s="214" t="s">
        <v>4801</v>
      </c>
      <c r="C945" s="215" t="s">
        <v>3225</v>
      </c>
      <c r="D945" s="54" t="s">
        <v>3226</v>
      </c>
      <c r="E945" s="54" t="s">
        <v>3227</v>
      </c>
      <c r="F945" s="222">
        <f>21.888-19.543-0.061</f>
        <v>2.2840000000000025</v>
      </c>
      <c r="G945" s="198" t="s">
        <v>2108</v>
      </c>
      <c r="H945" s="222">
        <f>21.888-19.543-0.061</f>
        <v>2.2840000000000025</v>
      </c>
      <c r="I945" s="138"/>
      <c r="J945" s="138"/>
      <c r="K945" s="178"/>
      <c r="L945" s="65"/>
      <c r="M945" s="65"/>
      <c r="N945" s="65"/>
    </row>
    <row r="946" spans="1:14" ht="36" customHeight="1">
      <c r="A946" s="185"/>
      <c r="B946" s="214"/>
      <c r="C946" s="215"/>
      <c r="D946" s="54" t="s">
        <v>3228</v>
      </c>
      <c r="E946" s="54" t="s">
        <v>3229</v>
      </c>
      <c r="F946" s="222"/>
      <c r="G946" s="198"/>
      <c r="H946" s="222"/>
      <c r="I946" s="138"/>
      <c r="J946" s="138"/>
      <c r="K946" s="178"/>
      <c r="L946" s="65"/>
      <c r="M946" s="65"/>
      <c r="N946" s="65"/>
    </row>
    <row r="947" spans="1:14" ht="83.25" customHeight="1">
      <c r="A947" s="185"/>
      <c r="B947" s="54" t="s">
        <v>4915</v>
      </c>
      <c r="C947" s="134" t="s">
        <v>3230</v>
      </c>
      <c r="D947" s="54" t="s">
        <v>3231</v>
      </c>
      <c r="E947" s="54" t="s">
        <v>3232</v>
      </c>
      <c r="F947" s="47">
        <v>1.872</v>
      </c>
      <c r="G947" s="114" t="s">
        <v>2108</v>
      </c>
      <c r="H947" s="47">
        <v>1.872</v>
      </c>
      <c r="I947" s="138"/>
      <c r="J947" s="138"/>
      <c r="K947" s="178"/>
      <c r="L947" s="65"/>
      <c r="M947" s="65"/>
      <c r="N947" s="65"/>
    </row>
    <row r="948" spans="1:14" ht="82.5" customHeight="1">
      <c r="A948" s="185"/>
      <c r="B948" s="54" t="s">
        <v>4802</v>
      </c>
      <c r="C948" s="134" t="s">
        <v>3233</v>
      </c>
      <c r="D948" s="54" t="s">
        <v>3234</v>
      </c>
      <c r="E948" s="54" t="s">
        <v>3235</v>
      </c>
      <c r="F948" s="47">
        <v>2.124</v>
      </c>
      <c r="G948" s="114" t="s">
        <v>2108</v>
      </c>
      <c r="H948" s="47">
        <v>2.124</v>
      </c>
      <c r="I948" s="138"/>
      <c r="J948" s="138"/>
      <c r="K948" s="178"/>
      <c r="L948" s="65"/>
      <c r="M948" s="65"/>
      <c r="N948" s="65"/>
    </row>
    <row r="949" spans="1:14" ht="80.25" customHeight="1">
      <c r="A949" s="185"/>
      <c r="B949" s="54" t="s">
        <v>4803</v>
      </c>
      <c r="C949" s="134" t="s">
        <v>3236</v>
      </c>
      <c r="D949" s="54" t="s">
        <v>3237</v>
      </c>
      <c r="E949" s="54" t="s">
        <v>3238</v>
      </c>
      <c r="F949" s="47">
        <f>49.472-46.486</f>
        <v>2.986000000000004</v>
      </c>
      <c r="G949" s="114" t="s">
        <v>2108</v>
      </c>
      <c r="H949" s="47">
        <f>49.472-46.486</f>
        <v>2.986000000000004</v>
      </c>
      <c r="I949" s="138"/>
      <c r="J949" s="138"/>
      <c r="K949" s="178"/>
      <c r="L949" s="65"/>
      <c r="M949" s="65"/>
      <c r="N949" s="65"/>
    </row>
    <row r="950" spans="1:14" ht="42">
      <c r="A950" s="185" t="s">
        <v>4319</v>
      </c>
      <c r="B950" s="212" t="s">
        <v>4804</v>
      </c>
      <c r="C950" s="53" t="s">
        <v>2107</v>
      </c>
      <c r="D950" s="53" t="s">
        <v>3489</v>
      </c>
      <c r="E950" s="53" t="s">
        <v>3239</v>
      </c>
      <c r="F950" s="56">
        <f>SUM(F951:F955)</f>
        <v>28.948</v>
      </c>
      <c r="G950" s="107" t="s">
        <v>2108</v>
      </c>
      <c r="H950" s="56">
        <f>SUM(H951:H955)</f>
        <v>28.948</v>
      </c>
      <c r="I950" s="125"/>
      <c r="J950" s="125"/>
      <c r="K950" s="178" t="s">
        <v>3492</v>
      </c>
      <c r="L950" s="65"/>
      <c r="M950" s="65"/>
      <c r="N950" s="65"/>
    </row>
    <row r="951" spans="1:14" ht="33.75">
      <c r="A951" s="185"/>
      <c r="B951" s="212"/>
      <c r="C951" s="214" t="s">
        <v>3209</v>
      </c>
      <c r="D951" s="85" t="s">
        <v>3240</v>
      </c>
      <c r="E951" s="54" t="s">
        <v>3241</v>
      </c>
      <c r="F951" s="47">
        <v>1.7</v>
      </c>
      <c r="G951" s="198" t="s">
        <v>2108</v>
      </c>
      <c r="H951" s="47">
        <v>1.7</v>
      </c>
      <c r="I951" s="138"/>
      <c r="J951" s="138"/>
      <c r="K951" s="178"/>
      <c r="L951" s="65"/>
      <c r="M951" s="65"/>
      <c r="N951" s="65"/>
    </row>
    <row r="952" spans="1:14" ht="12.75">
      <c r="A952" s="185"/>
      <c r="B952" s="212"/>
      <c r="C952" s="214"/>
      <c r="D952" s="54" t="s">
        <v>3242</v>
      </c>
      <c r="E952" s="54" t="s">
        <v>3243</v>
      </c>
      <c r="F952" s="47">
        <v>17.724</v>
      </c>
      <c r="G952" s="198"/>
      <c r="H952" s="47">
        <v>17.724</v>
      </c>
      <c r="I952" s="138"/>
      <c r="J952" s="138"/>
      <c r="K952" s="178"/>
      <c r="L952" s="65"/>
      <c r="M952" s="65"/>
      <c r="N952" s="65"/>
    </row>
    <row r="953" spans="1:14" ht="33.75">
      <c r="A953" s="185"/>
      <c r="B953" s="212"/>
      <c r="C953" s="214"/>
      <c r="D953" s="54" t="s">
        <v>3244</v>
      </c>
      <c r="E953" s="54" t="s">
        <v>3239</v>
      </c>
      <c r="F953" s="47">
        <v>7.884</v>
      </c>
      <c r="G953" s="198"/>
      <c r="H953" s="47">
        <v>7.884</v>
      </c>
      <c r="I953" s="138"/>
      <c r="J953" s="138"/>
      <c r="K953" s="178"/>
      <c r="L953" s="65"/>
      <c r="M953" s="65"/>
      <c r="N953" s="65"/>
    </row>
    <row r="954" spans="1:14" ht="45">
      <c r="A954" s="185"/>
      <c r="B954" s="54" t="s">
        <v>4805</v>
      </c>
      <c r="C954" s="134" t="s">
        <v>3245</v>
      </c>
      <c r="D954" s="54" t="s">
        <v>3246</v>
      </c>
      <c r="E954" s="54" t="s">
        <v>3247</v>
      </c>
      <c r="F954" s="47">
        <f>2.088-1.725</f>
        <v>0.363</v>
      </c>
      <c r="G954" s="114" t="s">
        <v>2108</v>
      </c>
      <c r="H954" s="47">
        <f>2.088-1.725</f>
        <v>0.363</v>
      </c>
      <c r="I954" s="138"/>
      <c r="J954" s="138"/>
      <c r="K954" s="178"/>
      <c r="L954" s="65"/>
      <c r="M954" s="65"/>
      <c r="N954" s="65"/>
    </row>
    <row r="955" spans="1:14" ht="45">
      <c r="A955" s="185"/>
      <c r="B955" s="54" t="s">
        <v>4806</v>
      </c>
      <c r="C955" s="134" t="s">
        <v>3248</v>
      </c>
      <c r="D955" s="54" t="s">
        <v>3249</v>
      </c>
      <c r="E955" s="54" t="s">
        <v>3250</v>
      </c>
      <c r="F955" s="47">
        <v>1.277</v>
      </c>
      <c r="G955" s="114" t="s">
        <v>2108</v>
      </c>
      <c r="H955" s="47">
        <v>1.277</v>
      </c>
      <c r="I955" s="138"/>
      <c r="J955" s="138"/>
      <c r="K955" s="178"/>
      <c r="L955" s="65"/>
      <c r="M955" s="65"/>
      <c r="N955" s="65"/>
    </row>
    <row r="956" spans="1:14" ht="42">
      <c r="A956" s="188" t="s">
        <v>4320</v>
      </c>
      <c r="B956" s="212" t="s">
        <v>3251</v>
      </c>
      <c r="C956" s="53" t="s">
        <v>2107</v>
      </c>
      <c r="D956" s="51" t="s">
        <v>3252</v>
      </c>
      <c r="E956" s="53" t="s">
        <v>3256</v>
      </c>
      <c r="F956" s="56">
        <f>F957+F958+F959</f>
        <v>11.648</v>
      </c>
      <c r="G956" s="107" t="s">
        <v>2108</v>
      </c>
      <c r="H956" s="56">
        <f>SUM(H957:H959)</f>
        <v>11.648</v>
      </c>
      <c r="I956" s="125"/>
      <c r="J956" s="125"/>
      <c r="K956" s="178" t="s">
        <v>3492</v>
      </c>
      <c r="L956" s="65"/>
      <c r="M956" s="65"/>
      <c r="N956" s="65"/>
    </row>
    <row r="957" spans="1:14" ht="33.75">
      <c r="A957" s="188"/>
      <c r="B957" s="212"/>
      <c r="C957" s="214" t="s">
        <v>3209</v>
      </c>
      <c r="D957" s="85" t="s">
        <v>3253</v>
      </c>
      <c r="E957" s="54" t="s">
        <v>3254</v>
      </c>
      <c r="F957" s="47">
        <v>0.077</v>
      </c>
      <c r="G957" s="198" t="s">
        <v>2108</v>
      </c>
      <c r="H957" s="47">
        <v>0.077</v>
      </c>
      <c r="I957" s="138"/>
      <c r="J957" s="138"/>
      <c r="K957" s="178"/>
      <c r="L957" s="65"/>
      <c r="M957" s="65"/>
      <c r="N957" s="65"/>
    </row>
    <row r="958" spans="1:14" ht="22.5">
      <c r="A958" s="188"/>
      <c r="B958" s="212"/>
      <c r="C958" s="214"/>
      <c r="D958" s="54" t="s">
        <v>3255</v>
      </c>
      <c r="E958" s="54" t="s">
        <v>3256</v>
      </c>
      <c r="F958" s="47">
        <v>11.227</v>
      </c>
      <c r="G958" s="198"/>
      <c r="H958" s="47">
        <v>11.227</v>
      </c>
      <c r="I958" s="138"/>
      <c r="J958" s="138"/>
      <c r="K958" s="178"/>
      <c r="L958" s="65"/>
      <c r="M958" s="65"/>
      <c r="N958" s="65"/>
    </row>
    <row r="959" spans="1:14" ht="45">
      <c r="A959" s="188"/>
      <c r="B959" s="54" t="s">
        <v>3257</v>
      </c>
      <c r="C959" s="54" t="s">
        <v>3258</v>
      </c>
      <c r="D959" s="54" t="s">
        <v>3259</v>
      </c>
      <c r="E959" s="54" t="s">
        <v>3260</v>
      </c>
      <c r="F959" s="47">
        <v>0.344</v>
      </c>
      <c r="G959" s="114" t="s">
        <v>2108</v>
      </c>
      <c r="H959" s="47">
        <v>0.344</v>
      </c>
      <c r="I959" s="138"/>
      <c r="J959" s="138"/>
      <c r="K959" s="178"/>
      <c r="L959" s="65"/>
      <c r="M959" s="65"/>
      <c r="N959" s="65"/>
    </row>
    <row r="960" spans="1:14" ht="21">
      <c r="A960" s="185" t="s">
        <v>4321</v>
      </c>
      <c r="B960" s="212" t="s">
        <v>998</v>
      </c>
      <c r="C960" s="53" t="s">
        <v>2107</v>
      </c>
      <c r="D960" s="53" t="s">
        <v>4807</v>
      </c>
      <c r="E960" s="53" t="s">
        <v>3270</v>
      </c>
      <c r="F960" s="56">
        <f>F961+F962+F963+F964+F965+F966+F967+F968+F969</f>
        <v>67.513</v>
      </c>
      <c r="G960" s="107" t="s">
        <v>4657</v>
      </c>
      <c r="H960" s="56" t="s">
        <v>4658</v>
      </c>
      <c r="I960" s="125" t="s">
        <v>2109</v>
      </c>
      <c r="J960" s="125">
        <v>34.716</v>
      </c>
      <c r="K960" s="178" t="s">
        <v>3492</v>
      </c>
      <c r="L960" s="65"/>
      <c r="M960" s="65"/>
      <c r="N960" s="65"/>
    </row>
    <row r="961" spans="1:14" ht="22.5">
      <c r="A961" s="185"/>
      <c r="B961" s="212"/>
      <c r="C961" s="214" t="s">
        <v>3209</v>
      </c>
      <c r="D961" s="54" t="s">
        <v>4807</v>
      </c>
      <c r="E961" s="54" t="s">
        <v>3261</v>
      </c>
      <c r="F961" s="47">
        <v>9.18</v>
      </c>
      <c r="G961" s="198" t="s">
        <v>3262</v>
      </c>
      <c r="H961" s="47">
        <v>9.18</v>
      </c>
      <c r="I961" s="138"/>
      <c r="J961" s="138"/>
      <c r="K961" s="178"/>
      <c r="L961" s="65"/>
      <c r="M961" s="65"/>
      <c r="N961" s="65"/>
    </row>
    <row r="962" spans="1:14" ht="12.75">
      <c r="A962" s="185"/>
      <c r="B962" s="212"/>
      <c r="C962" s="214"/>
      <c r="D962" s="54" t="s">
        <v>3263</v>
      </c>
      <c r="E962" s="54" t="s">
        <v>3264</v>
      </c>
      <c r="F962" s="47">
        <v>10.38</v>
      </c>
      <c r="G962" s="198"/>
      <c r="H962" s="47">
        <v>10.38</v>
      </c>
      <c r="I962" s="138"/>
      <c r="J962" s="138"/>
      <c r="K962" s="178"/>
      <c r="L962" s="65"/>
      <c r="M962" s="65"/>
      <c r="N962" s="65"/>
    </row>
    <row r="963" spans="1:14" ht="12.75">
      <c r="A963" s="185"/>
      <c r="B963" s="212"/>
      <c r="C963" s="214"/>
      <c r="D963" s="54" t="s">
        <v>3265</v>
      </c>
      <c r="E963" s="54" t="s">
        <v>3266</v>
      </c>
      <c r="F963" s="47">
        <v>25.943</v>
      </c>
      <c r="G963" s="198"/>
      <c r="H963" s="47">
        <v>25.943</v>
      </c>
      <c r="I963" s="138"/>
      <c r="J963" s="138"/>
      <c r="K963" s="178"/>
      <c r="L963" s="65"/>
      <c r="M963" s="65"/>
      <c r="N963" s="65"/>
    </row>
    <row r="964" spans="1:14" ht="12.75">
      <c r="A964" s="185"/>
      <c r="B964" s="212"/>
      <c r="C964" s="214"/>
      <c r="D964" s="54" t="s">
        <v>3267</v>
      </c>
      <c r="E964" s="54" t="s">
        <v>3268</v>
      </c>
      <c r="F964" s="47">
        <v>9.712</v>
      </c>
      <c r="G964" s="198"/>
      <c r="H964" s="47">
        <v>9.712</v>
      </c>
      <c r="I964" s="138"/>
      <c r="J964" s="138"/>
      <c r="K964" s="178"/>
      <c r="L964" s="65"/>
      <c r="M964" s="65"/>
      <c r="N964" s="65"/>
    </row>
    <row r="965" spans="1:14" ht="12.75">
      <c r="A965" s="185"/>
      <c r="B965" s="212"/>
      <c r="C965" s="214"/>
      <c r="D965" s="54" t="s">
        <v>3269</v>
      </c>
      <c r="E965" s="54" t="s">
        <v>3270</v>
      </c>
      <c r="F965" s="47">
        <v>7.456</v>
      </c>
      <c r="G965" s="198"/>
      <c r="H965" s="47">
        <v>7.456</v>
      </c>
      <c r="I965" s="138"/>
      <c r="J965" s="138"/>
      <c r="K965" s="178"/>
      <c r="L965" s="65"/>
      <c r="M965" s="65"/>
      <c r="N965" s="65"/>
    </row>
    <row r="966" spans="1:14" ht="45">
      <c r="A966" s="185"/>
      <c r="B966" s="54" t="s">
        <v>3271</v>
      </c>
      <c r="C966" s="134" t="s">
        <v>3272</v>
      </c>
      <c r="D966" s="54" t="s">
        <v>3273</v>
      </c>
      <c r="E966" s="54" t="s">
        <v>3274</v>
      </c>
      <c r="F966" s="47">
        <v>1.359</v>
      </c>
      <c r="G966" s="114" t="s">
        <v>2108</v>
      </c>
      <c r="H966" s="47">
        <v>1.359</v>
      </c>
      <c r="I966" s="138"/>
      <c r="J966" s="138"/>
      <c r="K966" s="178"/>
      <c r="L966" s="65"/>
      <c r="M966" s="65"/>
      <c r="N966" s="65"/>
    </row>
    <row r="967" spans="1:14" ht="45">
      <c r="A967" s="185"/>
      <c r="B967" s="54" t="s">
        <v>3275</v>
      </c>
      <c r="C967" s="134" t="s">
        <v>3276</v>
      </c>
      <c r="D967" s="54" t="s">
        <v>3277</v>
      </c>
      <c r="E967" s="54" t="s">
        <v>3278</v>
      </c>
      <c r="F967" s="47">
        <f>22.877-21.016</f>
        <v>1.8610000000000007</v>
      </c>
      <c r="G967" s="114" t="s">
        <v>2108</v>
      </c>
      <c r="H967" s="47">
        <f>22.877-21.016</f>
        <v>1.8610000000000007</v>
      </c>
      <c r="I967" s="138"/>
      <c r="J967" s="138"/>
      <c r="K967" s="178"/>
      <c r="L967" s="65"/>
      <c r="M967" s="65"/>
      <c r="N967" s="65"/>
    </row>
    <row r="968" spans="1:14" ht="45">
      <c r="A968" s="185"/>
      <c r="B968" s="54" t="s">
        <v>3279</v>
      </c>
      <c r="C968" s="134" t="s">
        <v>3280</v>
      </c>
      <c r="D968" s="54" t="s">
        <v>3281</v>
      </c>
      <c r="E968" s="54" t="s">
        <v>3282</v>
      </c>
      <c r="F968" s="47">
        <v>1.162</v>
      </c>
      <c r="G968" s="114" t="s">
        <v>2109</v>
      </c>
      <c r="H968" s="47">
        <v>1.162</v>
      </c>
      <c r="I968" s="138"/>
      <c r="J968" s="138"/>
      <c r="K968" s="178"/>
      <c r="L968" s="65"/>
      <c r="M968" s="65"/>
      <c r="N968" s="65"/>
    </row>
    <row r="969" spans="1:14" ht="45">
      <c r="A969" s="185"/>
      <c r="B969" s="54" t="s">
        <v>3283</v>
      </c>
      <c r="C969" s="134" t="s">
        <v>3284</v>
      </c>
      <c r="D969" s="54" t="s">
        <v>3285</v>
      </c>
      <c r="E969" s="54" t="s">
        <v>3286</v>
      </c>
      <c r="F969" s="47">
        <v>0.46</v>
      </c>
      <c r="G969" s="114" t="s">
        <v>2109</v>
      </c>
      <c r="H969" s="47">
        <v>0.46</v>
      </c>
      <c r="I969" s="138"/>
      <c r="J969" s="138"/>
      <c r="K969" s="178"/>
      <c r="L969" s="65"/>
      <c r="M969" s="65"/>
      <c r="N969" s="65"/>
    </row>
    <row r="970" spans="1:14" ht="31.5">
      <c r="A970" s="188" t="s">
        <v>4322</v>
      </c>
      <c r="B970" s="212" t="s">
        <v>999</v>
      </c>
      <c r="C970" s="53" t="s">
        <v>2107</v>
      </c>
      <c r="D970" s="53" t="s">
        <v>3287</v>
      </c>
      <c r="E970" s="53" t="s">
        <v>3288</v>
      </c>
      <c r="F970" s="56">
        <f>SUM(F971:F973)</f>
        <v>14.054</v>
      </c>
      <c r="G970" s="107" t="s">
        <v>2109</v>
      </c>
      <c r="H970" s="56">
        <f>SUM(H971:H973)</f>
        <v>14.054</v>
      </c>
      <c r="I970" s="125"/>
      <c r="J970" s="125"/>
      <c r="K970" s="178" t="s">
        <v>3492</v>
      </c>
      <c r="L970" s="65"/>
      <c r="M970" s="65"/>
      <c r="N970" s="65"/>
    </row>
    <row r="971" spans="1:14" ht="12.75">
      <c r="A971" s="188"/>
      <c r="B971" s="212"/>
      <c r="C971" s="214" t="s">
        <v>3209</v>
      </c>
      <c r="D971" s="54" t="s">
        <v>3287</v>
      </c>
      <c r="E971" s="54" t="s">
        <v>3289</v>
      </c>
      <c r="F971" s="47">
        <v>6.953</v>
      </c>
      <c r="G971" s="198" t="s">
        <v>2109</v>
      </c>
      <c r="H971" s="47">
        <v>6.953</v>
      </c>
      <c r="I971" s="138"/>
      <c r="J971" s="138"/>
      <c r="K971" s="178"/>
      <c r="L971" s="65"/>
      <c r="M971" s="65"/>
      <c r="N971" s="65"/>
    </row>
    <row r="972" spans="1:14" ht="33.75">
      <c r="A972" s="188"/>
      <c r="B972" s="212"/>
      <c r="C972" s="214"/>
      <c r="D972" s="54" t="s">
        <v>3290</v>
      </c>
      <c r="E972" s="54" t="s">
        <v>3288</v>
      </c>
      <c r="F972" s="47">
        <v>5.575</v>
      </c>
      <c r="G972" s="198"/>
      <c r="H972" s="47">
        <v>5.575</v>
      </c>
      <c r="I972" s="138"/>
      <c r="J972" s="138"/>
      <c r="K972" s="178"/>
      <c r="L972" s="65"/>
      <c r="M972" s="65"/>
      <c r="N972" s="65"/>
    </row>
    <row r="973" spans="1:14" ht="45">
      <c r="A973" s="188"/>
      <c r="B973" s="54" t="s">
        <v>3291</v>
      </c>
      <c r="C973" s="134" t="s">
        <v>3292</v>
      </c>
      <c r="D973" s="54" t="s">
        <v>3293</v>
      </c>
      <c r="E973" s="54" t="s">
        <v>3294</v>
      </c>
      <c r="F973" s="47">
        <f>9.574-8.048</f>
        <v>1.5259999999999998</v>
      </c>
      <c r="G973" s="114" t="s">
        <v>2109</v>
      </c>
      <c r="H973" s="47">
        <f>9.574-8.048</f>
        <v>1.5259999999999998</v>
      </c>
      <c r="I973" s="138"/>
      <c r="J973" s="138"/>
      <c r="K973" s="178"/>
      <c r="L973" s="65"/>
      <c r="M973" s="65"/>
      <c r="N973" s="65"/>
    </row>
    <row r="974" spans="1:14" ht="31.5">
      <c r="A974" s="185" t="s">
        <v>4323</v>
      </c>
      <c r="B974" s="212" t="s">
        <v>3295</v>
      </c>
      <c r="C974" s="53" t="s">
        <v>2107</v>
      </c>
      <c r="D974" s="53" t="s">
        <v>3296</v>
      </c>
      <c r="E974" s="53" t="s">
        <v>4808</v>
      </c>
      <c r="F974" s="56">
        <f>SUM(F975:F982)</f>
        <v>32.522000000000006</v>
      </c>
      <c r="G974" s="107" t="s">
        <v>2108</v>
      </c>
      <c r="H974" s="56">
        <f>SUM(H975:H982)</f>
        <v>32.522000000000006</v>
      </c>
      <c r="I974" s="125"/>
      <c r="J974" s="125"/>
      <c r="K974" s="178" t="s">
        <v>3492</v>
      </c>
      <c r="L974" s="65"/>
      <c r="M974" s="65"/>
      <c r="N974" s="65"/>
    </row>
    <row r="975" spans="1:14" ht="12.75">
      <c r="A975" s="185"/>
      <c r="B975" s="212"/>
      <c r="C975" s="214" t="s">
        <v>3209</v>
      </c>
      <c r="D975" s="54" t="s">
        <v>3297</v>
      </c>
      <c r="E975" s="54" t="s">
        <v>3298</v>
      </c>
      <c r="F975" s="47">
        <v>12.497</v>
      </c>
      <c r="G975" s="198" t="s">
        <v>2108</v>
      </c>
      <c r="H975" s="47">
        <v>12.497</v>
      </c>
      <c r="I975" s="138"/>
      <c r="J975" s="138"/>
      <c r="K975" s="178"/>
      <c r="L975" s="65"/>
      <c r="M975" s="65"/>
      <c r="N975" s="65"/>
    </row>
    <row r="976" spans="1:14" ht="12.75">
      <c r="A976" s="185"/>
      <c r="B976" s="212"/>
      <c r="C976" s="214"/>
      <c r="D976" s="54" t="s">
        <v>3299</v>
      </c>
      <c r="E976" s="54" t="s">
        <v>3300</v>
      </c>
      <c r="F976" s="47">
        <v>6.483</v>
      </c>
      <c r="G976" s="198"/>
      <c r="H976" s="47">
        <v>6.483</v>
      </c>
      <c r="I976" s="138"/>
      <c r="J976" s="138"/>
      <c r="K976" s="178"/>
      <c r="L976" s="65"/>
      <c r="M976" s="65"/>
      <c r="N976" s="65"/>
    </row>
    <row r="977" spans="1:14" ht="12.75">
      <c r="A977" s="185"/>
      <c r="B977" s="212"/>
      <c r="C977" s="214"/>
      <c r="D977" s="54" t="s">
        <v>3301</v>
      </c>
      <c r="E977" s="54" t="s">
        <v>3302</v>
      </c>
      <c r="F977" s="47">
        <v>1.705</v>
      </c>
      <c r="G977" s="198"/>
      <c r="H977" s="47">
        <v>1.705</v>
      </c>
      <c r="I977" s="138"/>
      <c r="J977" s="138"/>
      <c r="K977" s="178"/>
      <c r="L977" s="65"/>
      <c r="M977" s="65"/>
      <c r="N977" s="65"/>
    </row>
    <row r="978" spans="1:14" ht="33.75">
      <c r="A978" s="185"/>
      <c r="B978" s="212"/>
      <c r="C978" s="214"/>
      <c r="D978" s="54" t="s">
        <v>3303</v>
      </c>
      <c r="E978" s="54" t="s">
        <v>4808</v>
      </c>
      <c r="F978" s="47">
        <v>6.956</v>
      </c>
      <c r="G978" s="198"/>
      <c r="H978" s="47">
        <v>6.956</v>
      </c>
      <c r="I978" s="138"/>
      <c r="J978" s="138"/>
      <c r="K978" s="178"/>
      <c r="L978" s="65"/>
      <c r="M978" s="65"/>
      <c r="N978" s="65"/>
    </row>
    <row r="979" spans="1:14" ht="56.25">
      <c r="A979" s="185"/>
      <c r="B979" s="54" t="s">
        <v>3304</v>
      </c>
      <c r="C979" s="134" t="s">
        <v>3305</v>
      </c>
      <c r="D979" s="54" t="s">
        <v>3306</v>
      </c>
      <c r="E979" s="54" t="s">
        <v>3307</v>
      </c>
      <c r="F979" s="47">
        <v>0.766</v>
      </c>
      <c r="G979" s="114" t="s">
        <v>2108</v>
      </c>
      <c r="H979" s="47">
        <v>0.766</v>
      </c>
      <c r="I979" s="138"/>
      <c r="J979" s="138"/>
      <c r="K979" s="178"/>
      <c r="L979" s="65"/>
      <c r="M979" s="65"/>
      <c r="N979" s="65"/>
    </row>
    <row r="980" spans="1:14" ht="56.25">
      <c r="A980" s="185"/>
      <c r="B980" s="54" t="s">
        <v>3308</v>
      </c>
      <c r="C980" s="134" t="s">
        <v>3309</v>
      </c>
      <c r="D980" s="54" t="s">
        <v>3310</v>
      </c>
      <c r="E980" s="54" t="s">
        <v>3311</v>
      </c>
      <c r="F980" s="47">
        <v>0.347</v>
      </c>
      <c r="G980" s="114" t="s">
        <v>2108</v>
      </c>
      <c r="H980" s="47">
        <v>0.347</v>
      </c>
      <c r="I980" s="138"/>
      <c r="J980" s="138"/>
      <c r="K980" s="178"/>
      <c r="L980" s="65"/>
      <c r="M980" s="65"/>
      <c r="N980" s="65"/>
    </row>
    <row r="981" spans="1:14" ht="56.25">
      <c r="A981" s="185"/>
      <c r="B981" s="54" t="s">
        <v>3312</v>
      </c>
      <c r="C981" s="134" t="s">
        <v>3313</v>
      </c>
      <c r="D981" s="54" t="s">
        <v>3314</v>
      </c>
      <c r="E981" s="54" t="s">
        <v>3315</v>
      </c>
      <c r="F981" s="47">
        <f>22.322-20.118</f>
        <v>2.2040000000000006</v>
      </c>
      <c r="G981" s="114" t="s">
        <v>2108</v>
      </c>
      <c r="H981" s="47">
        <f>22.322-20.118</f>
        <v>2.2040000000000006</v>
      </c>
      <c r="I981" s="138"/>
      <c r="J981" s="138"/>
      <c r="K981" s="178"/>
      <c r="L981" s="65"/>
      <c r="M981" s="65"/>
      <c r="N981" s="65"/>
    </row>
    <row r="982" spans="1:14" ht="56.25">
      <c r="A982" s="185"/>
      <c r="B982" s="54" t="s">
        <v>3316</v>
      </c>
      <c r="C982" s="134" t="s">
        <v>3317</v>
      </c>
      <c r="D982" s="54" t="s">
        <v>3318</v>
      </c>
      <c r="E982" s="54" t="s">
        <v>3319</v>
      </c>
      <c r="F982" s="47">
        <f>25.591-24.027</f>
        <v>1.564</v>
      </c>
      <c r="G982" s="114" t="s">
        <v>2108</v>
      </c>
      <c r="H982" s="47">
        <f>25.591-24.027</f>
        <v>1.564</v>
      </c>
      <c r="I982" s="138"/>
      <c r="J982" s="138"/>
      <c r="K982" s="178"/>
      <c r="L982" s="65"/>
      <c r="M982" s="65"/>
      <c r="N982" s="65"/>
    </row>
    <row r="983" spans="1:14" ht="21">
      <c r="A983" s="185" t="s">
        <v>4324</v>
      </c>
      <c r="B983" s="212" t="s">
        <v>1000</v>
      </c>
      <c r="C983" s="53" t="s">
        <v>2107</v>
      </c>
      <c r="D983" s="53" t="s">
        <v>3320</v>
      </c>
      <c r="E983" s="53" t="s">
        <v>3331</v>
      </c>
      <c r="F983" s="56">
        <f>F984+F985+F986+F987+F988+F989+F990+F991+F992+F993</f>
        <v>53.35799999999998</v>
      </c>
      <c r="G983" s="107" t="s">
        <v>4659</v>
      </c>
      <c r="H983" s="56" t="s">
        <v>4660</v>
      </c>
      <c r="I983" s="125" t="s">
        <v>3497</v>
      </c>
      <c r="J983" s="125">
        <f>H988+H993</f>
        <v>2.898999999999996</v>
      </c>
      <c r="K983" s="178" t="s">
        <v>3492</v>
      </c>
      <c r="L983" s="65"/>
      <c r="M983" s="65"/>
      <c r="N983" s="65"/>
    </row>
    <row r="984" spans="1:14" ht="12.75">
      <c r="A984" s="185"/>
      <c r="B984" s="212"/>
      <c r="C984" s="214" t="s">
        <v>3209</v>
      </c>
      <c r="D984" s="54" t="s">
        <v>3321</v>
      </c>
      <c r="E984" s="54" t="s">
        <v>3322</v>
      </c>
      <c r="F984" s="47">
        <v>5.917</v>
      </c>
      <c r="G984" s="198" t="s">
        <v>3323</v>
      </c>
      <c r="H984" s="47">
        <v>5.917</v>
      </c>
      <c r="I984" s="138"/>
      <c r="J984" s="138"/>
      <c r="K984" s="178"/>
      <c r="L984" s="65"/>
      <c r="M984" s="65"/>
      <c r="N984" s="65"/>
    </row>
    <row r="985" spans="1:14" ht="12.75">
      <c r="A985" s="185"/>
      <c r="B985" s="212"/>
      <c r="C985" s="214"/>
      <c r="D985" s="54" t="s">
        <v>3324</v>
      </c>
      <c r="E985" s="54" t="s">
        <v>3325</v>
      </c>
      <c r="F985" s="47">
        <v>22.041</v>
      </c>
      <c r="G985" s="198"/>
      <c r="H985" s="47">
        <v>22.041</v>
      </c>
      <c r="I985" s="138"/>
      <c r="J985" s="138"/>
      <c r="K985" s="178"/>
      <c r="L985" s="65"/>
      <c r="M985" s="65"/>
      <c r="N985" s="65"/>
    </row>
    <row r="986" spans="1:14" ht="12.75">
      <c r="A986" s="185"/>
      <c r="B986" s="212"/>
      <c r="C986" s="214"/>
      <c r="D986" s="54" t="s">
        <v>3326</v>
      </c>
      <c r="E986" s="54" t="s">
        <v>3327</v>
      </c>
      <c r="F986" s="47">
        <v>4.631</v>
      </c>
      <c r="G986" s="198"/>
      <c r="H986" s="47">
        <v>4.631</v>
      </c>
      <c r="I986" s="138"/>
      <c r="J986" s="138"/>
      <c r="K986" s="178"/>
      <c r="L986" s="65"/>
      <c r="M986" s="65"/>
      <c r="N986" s="65"/>
    </row>
    <row r="987" spans="1:14" ht="12.75">
      <c r="A987" s="185"/>
      <c r="B987" s="212"/>
      <c r="C987" s="214"/>
      <c r="D987" s="54" t="s">
        <v>3328</v>
      </c>
      <c r="E987" s="54" t="s">
        <v>3329</v>
      </c>
      <c r="F987" s="47">
        <v>12.282</v>
      </c>
      <c r="G987" s="198"/>
      <c r="H987" s="47">
        <v>12.282</v>
      </c>
      <c r="I987" s="138"/>
      <c r="J987" s="138"/>
      <c r="K987" s="178"/>
      <c r="L987" s="65"/>
      <c r="M987" s="65"/>
      <c r="N987" s="65"/>
    </row>
    <row r="988" spans="1:14" ht="12.75">
      <c r="A988" s="185"/>
      <c r="B988" s="212"/>
      <c r="C988" s="214"/>
      <c r="D988" s="54" t="s">
        <v>3330</v>
      </c>
      <c r="E988" s="54" t="s">
        <v>3331</v>
      </c>
      <c r="F988" s="47">
        <v>0.757</v>
      </c>
      <c r="G988" s="198"/>
      <c r="H988" s="47">
        <v>0.757</v>
      </c>
      <c r="I988" s="138"/>
      <c r="J988" s="138"/>
      <c r="K988" s="178"/>
      <c r="L988" s="65"/>
      <c r="M988" s="65"/>
      <c r="N988" s="65"/>
    </row>
    <row r="989" spans="1:14" ht="45">
      <c r="A989" s="185"/>
      <c r="B989" s="54" t="s">
        <v>3332</v>
      </c>
      <c r="C989" s="134" t="s">
        <v>3305</v>
      </c>
      <c r="D989" s="54" t="s">
        <v>3333</v>
      </c>
      <c r="E989" s="54" t="s">
        <v>3334</v>
      </c>
      <c r="F989" s="47">
        <v>0.405</v>
      </c>
      <c r="G989" s="114" t="s">
        <v>2108</v>
      </c>
      <c r="H989" s="47">
        <v>0.405</v>
      </c>
      <c r="I989" s="138"/>
      <c r="J989" s="138"/>
      <c r="K989" s="178"/>
      <c r="L989" s="65"/>
      <c r="M989" s="65"/>
      <c r="N989" s="65"/>
    </row>
    <row r="990" spans="1:14" ht="45">
      <c r="A990" s="185"/>
      <c r="B990" s="54" t="s">
        <v>3335</v>
      </c>
      <c r="C990" s="134" t="s">
        <v>3336</v>
      </c>
      <c r="D990" s="54" t="s">
        <v>3337</v>
      </c>
      <c r="E990" s="54" t="s">
        <v>3338</v>
      </c>
      <c r="F990" s="47">
        <f>7.912-6.322</f>
        <v>1.5899999999999999</v>
      </c>
      <c r="G990" s="114" t="s">
        <v>2108</v>
      </c>
      <c r="H990" s="47">
        <f>7.912-6.322</f>
        <v>1.5899999999999999</v>
      </c>
      <c r="I990" s="138"/>
      <c r="J990" s="138"/>
      <c r="K990" s="178"/>
      <c r="L990" s="65"/>
      <c r="M990" s="65"/>
      <c r="N990" s="65"/>
    </row>
    <row r="991" spans="1:14" ht="33.75">
      <c r="A991" s="185"/>
      <c r="B991" s="54" t="s">
        <v>3339</v>
      </c>
      <c r="C991" s="134" t="s">
        <v>3340</v>
      </c>
      <c r="D991" s="54" t="s">
        <v>3341</v>
      </c>
      <c r="E991" s="54" t="s">
        <v>3342</v>
      </c>
      <c r="F991" s="47">
        <f>32.878-29.953</f>
        <v>2.9250000000000007</v>
      </c>
      <c r="G991" s="114" t="s">
        <v>2108</v>
      </c>
      <c r="H991" s="47">
        <f>32.878-29.953</f>
        <v>2.9250000000000007</v>
      </c>
      <c r="I991" s="138"/>
      <c r="J991" s="138"/>
      <c r="K991" s="178"/>
      <c r="L991" s="65"/>
      <c r="M991" s="65"/>
      <c r="N991" s="65"/>
    </row>
    <row r="992" spans="1:14" ht="45">
      <c r="A992" s="185"/>
      <c r="B992" s="54" t="s">
        <v>3343</v>
      </c>
      <c r="C992" s="134" t="s">
        <v>3344</v>
      </c>
      <c r="D992" s="54" t="s">
        <v>3345</v>
      </c>
      <c r="E992" s="54" t="s">
        <v>3346</v>
      </c>
      <c r="F992" s="47">
        <f>38.177-37.509</f>
        <v>0.6679999999999993</v>
      </c>
      <c r="G992" s="114" t="s">
        <v>2108</v>
      </c>
      <c r="H992" s="47">
        <f>38.177-37.509</f>
        <v>0.6679999999999993</v>
      </c>
      <c r="I992" s="138"/>
      <c r="J992" s="138"/>
      <c r="K992" s="178"/>
      <c r="L992" s="65"/>
      <c r="M992" s="65"/>
      <c r="N992" s="65"/>
    </row>
    <row r="993" spans="1:14" ht="45">
      <c r="A993" s="185"/>
      <c r="B993" s="54" t="s">
        <v>3347</v>
      </c>
      <c r="C993" s="134" t="s">
        <v>3348</v>
      </c>
      <c r="D993" s="54" t="s">
        <v>3349</v>
      </c>
      <c r="E993" s="54" t="s">
        <v>3350</v>
      </c>
      <c r="F993" s="47">
        <f>52.601-50.459</f>
        <v>2.141999999999996</v>
      </c>
      <c r="G993" s="114" t="s">
        <v>2109</v>
      </c>
      <c r="H993" s="47">
        <f>52.601-50.459</f>
        <v>2.141999999999996</v>
      </c>
      <c r="I993" s="138"/>
      <c r="J993" s="138"/>
      <c r="K993" s="178"/>
      <c r="L993" s="65"/>
      <c r="M993" s="65"/>
      <c r="N993" s="65"/>
    </row>
    <row r="994" spans="1:14" ht="42">
      <c r="A994" s="185" t="s">
        <v>4325</v>
      </c>
      <c r="B994" s="212" t="s">
        <v>3351</v>
      </c>
      <c r="C994" s="53" t="s">
        <v>2107</v>
      </c>
      <c r="D994" s="53" t="s">
        <v>3352</v>
      </c>
      <c r="E994" s="53" t="s">
        <v>3356</v>
      </c>
      <c r="F994" s="56">
        <f>F996+F995+F997+F998</f>
        <v>21.78</v>
      </c>
      <c r="G994" s="107" t="s">
        <v>2108</v>
      </c>
      <c r="H994" s="56">
        <f>SUM(H995:H998)</f>
        <v>21.78</v>
      </c>
      <c r="I994" s="125"/>
      <c r="J994" s="125"/>
      <c r="K994" s="178" t="s">
        <v>3492</v>
      </c>
      <c r="L994" s="65"/>
      <c r="M994" s="65"/>
      <c r="N994" s="65"/>
    </row>
    <row r="995" spans="1:14" ht="33.75">
      <c r="A995" s="185"/>
      <c r="B995" s="212"/>
      <c r="C995" s="214" t="s">
        <v>3209</v>
      </c>
      <c r="D995" s="54" t="s">
        <v>3353</v>
      </c>
      <c r="E995" s="54" t="s">
        <v>3354</v>
      </c>
      <c r="F995" s="47">
        <v>4.325</v>
      </c>
      <c r="G995" s="198" t="s">
        <v>2108</v>
      </c>
      <c r="H995" s="47">
        <v>4.325</v>
      </c>
      <c r="I995" s="138"/>
      <c r="J995" s="138"/>
      <c r="K995" s="178"/>
      <c r="L995" s="65"/>
      <c r="M995" s="65"/>
      <c r="N995" s="65"/>
    </row>
    <row r="996" spans="1:14" ht="33.75">
      <c r="A996" s="185"/>
      <c r="B996" s="212"/>
      <c r="C996" s="214"/>
      <c r="D996" s="54" t="s">
        <v>3355</v>
      </c>
      <c r="E996" s="54" t="s">
        <v>3356</v>
      </c>
      <c r="F996" s="47">
        <v>14.149</v>
      </c>
      <c r="G996" s="198"/>
      <c r="H996" s="47">
        <v>14.149</v>
      </c>
      <c r="I996" s="138"/>
      <c r="J996" s="138"/>
      <c r="K996" s="178"/>
      <c r="L996" s="65"/>
      <c r="M996" s="65"/>
      <c r="N996" s="65"/>
    </row>
    <row r="997" spans="1:14" ht="45">
      <c r="A997" s="185"/>
      <c r="B997" s="54" t="s">
        <v>3357</v>
      </c>
      <c r="C997" s="134" t="s">
        <v>3313</v>
      </c>
      <c r="D997" s="54" t="s">
        <v>3352</v>
      </c>
      <c r="E997" s="54" t="s">
        <v>3358</v>
      </c>
      <c r="F997" s="47">
        <v>0.931</v>
      </c>
      <c r="G997" s="114" t="s">
        <v>2108</v>
      </c>
      <c r="H997" s="47">
        <v>0.931</v>
      </c>
      <c r="I997" s="138"/>
      <c r="J997" s="138"/>
      <c r="K997" s="178"/>
      <c r="L997" s="65"/>
      <c r="M997" s="65"/>
      <c r="N997" s="65"/>
    </row>
    <row r="998" spans="1:14" ht="56.25">
      <c r="A998" s="185"/>
      <c r="B998" s="54" t="s">
        <v>3359</v>
      </c>
      <c r="C998" s="134" t="s">
        <v>3360</v>
      </c>
      <c r="D998" s="54" t="s">
        <v>3361</v>
      </c>
      <c r="E998" s="54" t="s">
        <v>3362</v>
      </c>
      <c r="F998" s="47">
        <v>2.375</v>
      </c>
      <c r="G998" s="114" t="s">
        <v>2108</v>
      </c>
      <c r="H998" s="47">
        <v>2.375</v>
      </c>
      <c r="I998" s="138"/>
      <c r="J998" s="138"/>
      <c r="K998" s="178"/>
      <c r="L998" s="65"/>
      <c r="M998" s="65"/>
      <c r="N998" s="65"/>
    </row>
    <row r="999" spans="1:14" ht="31.5">
      <c r="A999" s="185" t="s">
        <v>4326</v>
      </c>
      <c r="B999" s="212" t="s">
        <v>1001</v>
      </c>
      <c r="C999" s="53" t="s">
        <v>2107</v>
      </c>
      <c r="D999" s="53" t="s">
        <v>3363</v>
      </c>
      <c r="E999" s="53" t="s">
        <v>3490</v>
      </c>
      <c r="F999" s="56">
        <f>SUM(F1000:F1001)</f>
        <v>9.074</v>
      </c>
      <c r="G999" s="107" t="s">
        <v>2108</v>
      </c>
      <c r="H999" s="56">
        <f>SUM(H1000:H1001)</f>
        <v>9.074</v>
      </c>
      <c r="I999" s="125"/>
      <c r="J999" s="125"/>
      <c r="K999" s="178" t="s">
        <v>3492</v>
      </c>
      <c r="L999" s="65"/>
      <c r="M999" s="65"/>
      <c r="N999" s="65"/>
    </row>
    <row r="1000" spans="1:14" ht="33.75">
      <c r="A1000" s="185"/>
      <c r="B1000" s="212"/>
      <c r="C1000" s="54" t="s">
        <v>3209</v>
      </c>
      <c r="D1000" s="54" t="s">
        <v>3363</v>
      </c>
      <c r="E1000" s="54" t="s">
        <v>3364</v>
      </c>
      <c r="F1000" s="47">
        <v>8.6</v>
      </c>
      <c r="G1000" s="114" t="s">
        <v>2108</v>
      </c>
      <c r="H1000" s="47">
        <v>8.6</v>
      </c>
      <c r="I1000" s="138"/>
      <c r="J1000" s="138"/>
      <c r="K1000" s="178"/>
      <c r="L1000" s="65"/>
      <c r="M1000" s="65"/>
      <c r="N1000" s="65"/>
    </row>
    <row r="1001" spans="1:14" ht="33.75">
      <c r="A1001" s="185"/>
      <c r="B1001" s="54" t="s">
        <v>3365</v>
      </c>
      <c r="C1001" s="54" t="s">
        <v>3366</v>
      </c>
      <c r="D1001" s="54" t="s">
        <v>3367</v>
      </c>
      <c r="E1001" s="54" t="s">
        <v>3368</v>
      </c>
      <c r="F1001" s="47">
        <v>0.474</v>
      </c>
      <c r="G1001" s="114" t="s">
        <v>2108</v>
      </c>
      <c r="H1001" s="47">
        <v>0.474</v>
      </c>
      <c r="I1001" s="138"/>
      <c r="J1001" s="138"/>
      <c r="K1001" s="178"/>
      <c r="L1001" s="65"/>
      <c r="M1001" s="65"/>
      <c r="N1001" s="65"/>
    </row>
    <row r="1002" spans="1:14" ht="42">
      <c r="A1002" s="185" t="s">
        <v>4327</v>
      </c>
      <c r="B1002" s="212" t="s">
        <v>3369</v>
      </c>
      <c r="C1002" s="53" t="s">
        <v>2107</v>
      </c>
      <c r="D1002" s="53" t="s">
        <v>3370</v>
      </c>
      <c r="E1002" s="53" t="s">
        <v>3371</v>
      </c>
      <c r="F1002" s="56">
        <f>SUM(F1003:F1006)</f>
        <v>7.336</v>
      </c>
      <c r="G1002" s="107" t="s">
        <v>4661</v>
      </c>
      <c r="H1002" s="56" t="s">
        <v>4662</v>
      </c>
      <c r="I1002" s="125" t="s">
        <v>2109</v>
      </c>
      <c r="J1002" s="125">
        <v>3.784</v>
      </c>
      <c r="K1002" s="178" t="s">
        <v>3492</v>
      </c>
      <c r="L1002" s="65"/>
      <c r="M1002" s="65"/>
      <c r="N1002" s="65"/>
    </row>
    <row r="1003" spans="1:14" ht="45">
      <c r="A1003" s="185"/>
      <c r="B1003" s="212"/>
      <c r="C1003" s="214" t="s">
        <v>3209</v>
      </c>
      <c r="D1003" s="54" t="s">
        <v>3370</v>
      </c>
      <c r="E1003" s="54" t="s">
        <v>3372</v>
      </c>
      <c r="F1003" s="47">
        <v>1.477</v>
      </c>
      <c r="G1003" s="198" t="s">
        <v>3373</v>
      </c>
      <c r="H1003" s="47">
        <v>1.477</v>
      </c>
      <c r="I1003" s="138"/>
      <c r="J1003" s="138"/>
      <c r="K1003" s="178"/>
      <c r="L1003" s="65"/>
      <c r="M1003" s="65"/>
      <c r="N1003" s="65"/>
    </row>
    <row r="1004" spans="1:14" ht="33.75">
      <c r="A1004" s="185"/>
      <c r="B1004" s="212"/>
      <c r="C1004" s="214"/>
      <c r="D1004" s="54" t="s">
        <v>3374</v>
      </c>
      <c r="E1004" s="54" t="s">
        <v>3375</v>
      </c>
      <c r="F1004" s="47">
        <v>4.545</v>
      </c>
      <c r="G1004" s="198"/>
      <c r="H1004" s="47">
        <v>4.545</v>
      </c>
      <c r="I1004" s="138"/>
      <c r="J1004" s="138"/>
      <c r="K1004" s="178"/>
      <c r="L1004" s="65"/>
      <c r="M1004" s="65"/>
      <c r="N1004" s="65"/>
    </row>
    <row r="1005" spans="1:14" ht="56.25">
      <c r="A1005" s="185"/>
      <c r="B1005" s="54" t="s">
        <v>3376</v>
      </c>
      <c r="C1005" s="134" t="s">
        <v>3377</v>
      </c>
      <c r="D1005" s="54" t="s">
        <v>3378</v>
      </c>
      <c r="E1005" s="54" t="s">
        <v>3379</v>
      </c>
      <c r="F1005" s="47">
        <f>2.481-1.502</f>
        <v>0.9789999999999999</v>
      </c>
      <c r="G1005" s="114" t="s">
        <v>2108</v>
      </c>
      <c r="H1005" s="47">
        <f>2.481-1.502</f>
        <v>0.9789999999999999</v>
      </c>
      <c r="I1005" s="138"/>
      <c r="J1005" s="138"/>
      <c r="K1005" s="178"/>
      <c r="L1005" s="65"/>
      <c r="M1005" s="65"/>
      <c r="N1005" s="65"/>
    </row>
    <row r="1006" spans="1:14" ht="67.5">
      <c r="A1006" s="185"/>
      <c r="B1006" s="54" t="s">
        <v>3380</v>
      </c>
      <c r="C1006" s="134" t="s">
        <v>3360</v>
      </c>
      <c r="D1006" s="54" t="s">
        <v>3381</v>
      </c>
      <c r="E1006" s="54" t="s">
        <v>3371</v>
      </c>
      <c r="F1006" s="47">
        <f>7.361-7.026</f>
        <v>0.33499999999999996</v>
      </c>
      <c r="G1006" s="114" t="s">
        <v>2109</v>
      </c>
      <c r="H1006" s="47">
        <f>7.361-7.026</f>
        <v>0.33499999999999996</v>
      </c>
      <c r="I1006" s="138"/>
      <c r="J1006" s="138"/>
      <c r="K1006" s="178"/>
      <c r="L1006" s="65"/>
      <c r="M1006" s="65"/>
      <c r="N1006" s="65"/>
    </row>
    <row r="1007" spans="1:14" ht="42">
      <c r="A1007" s="185" t="s">
        <v>4328</v>
      </c>
      <c r="B1007" s="212" t="s">
        <v>3382</v>
      </c>
      <c r="C1007" s="53" t="s">
        <v>2107</v>
      </c>
      <c r="D1007" s="51" t="s">
        <v>3383</v>
      </c>
      <c r="E1007" s="53" t="s">
        <v>4809</v>
      </c>
      <c r="F1007" s="56">
        <f>SUM(F1008:F1011)</f>
        <v>11.34</v>
      </c>
      <c r="G1007" s="107" t="s">
        <v>2109</v>
      </c>
      <c r="H1007" s="56">
        <f>SUM(H1008:H1011)</f>
        <v>11.34</v>
      </c>
      <c r="I1007" s="125"/>
      <c r="J1007" s="125"/>
      <c r="K1007" s="178" t="s">
        <v>3492</v>
      </c>
      <c r="L1007" s="65"/>
      <c r="M1007" s="65"/>
      <c r="N1007" s="65"/>
    </row>
    <row r="1008" spans="1:14" ht="12.75">
      <c r="A1008" s="185"/>
      <c r="B1008" s="212"/>
      <c r="C1008" s="214" t="s">
        <v>3209</v>
      </c>
      <c r="D1008" s="54" t="s">
        <v>3384</v>
      </c>
      <c r="E1008" s="54" t="s">
        <v>3385</v>
      </c>
      <c r="F1008" s="47">
        <v>6.763</v>
      </c>
      <c r="G1008" s="198" t="s">
        <v>2109</v>
      </c>
      <c r="H1008" s="47">
        <v>6.763</v>
      </c>
      <c r="I1008" s="138"/>
      <c r="J1008" s="138"/>
      <c r="K1008" s="178"/>
      <c r="L1008" s="65"/>
      <c r="M1008" s="65"/>
      <c r="N1008" s="65"/>
    </row>
    <row r="1009" spans="1:14" ht="33.75">
      <c r="A1009" s="185"/>
      <c r="B1009" s="212"/>
      <c r="C1009" s="214"/>
      <c r="D1009" s="54" t="s">
        <v>3386</v>
      </c>
      <c r="E1009" s="54" t="s">
        <v>4809</v>
      </c>
      <c r="F1009" s="47">
        <v>3.419</v>
      </c>
      <c r="G1009" s="198"/>
      <c r="H1009" s="47">
        <v>3.419</v>
      </c>
      <c r="I1009" s="138"/>
      <c r="J1009" s="138"/>
      <c r="K1009" s="178"/>
      <c r="L1009" s="65"/>
      <c r="M1009" s="65"/>
      <c r="N1009" s="65"/>
    </row>
    <row r="1010" spans="1:14" ht="45">
      <c r="A1010" s="185"/>
      <c r="B1010" s="54" t="s">
        <v>3387</v>
      </c>
      <c r="C1010" s="134" t="s">
        <v>3388</v>
      </c>
      <c r="D1010" s="85" t="s">
        <v>3389</v>
      </c>
      <c r="E1010" s="54" t="s">
        <v>3390</v>
      </c>
      <c r="F1010" s="47">
        <v>0.267</v>
      </c>
      <c r="G1010" s="114" t="s">
        <v>2109</v>
      </c>
      <c r="H1010" s="47">
        <v>0.267</v>
      </c>
      <c r="I1010" s="138"/>
      <c r="J1010" s="138"/>
      <c r="K1010" s="178"/>
      <c r="L1010" s="65"/>
      <c r="M1010" s="65"/>
      <c r="N1010" s="65"/>
    </row>
    <row r="1011" spans="1:14" ht="45">
      <c r="A1011" s="185"/>
      <c r="B1011" s="54" t="s">
        <v>3391</v>
      </c>
      <c r="C1011" s="134" t="s">
        <v>3392</v>
      </c>
      <c r="D1011" s="54" t="s">
        <v>3393</v>
      </c>
      <c r="E1011" s="54" t="s">
        <v>3394</v>
      </c>
      <c r="F1011" s="47">
        <v>0.891</v>
      </c>
      <c r="G1011" s="114" t="s">
        <v>2109</v>
      </c>
      <c r="H1011" s="47">
        <v>0.891</v>
      </c>
      <c r="I1011" s="138"/>
      <c r="J1011" s="138"/>
      <c r="K1011" s="178"/>
      <c r="L1011" s="65"/>
      <c r="M1011" s="65"/>
      <c r="N1011" s="65"/>
    </row>
    <row r="1012" spans="1:14" ht="42">
      <c r="A1012" s="108" t="s">
        <v>4329</v>
      </c>
      <c r="B1012" s="139" t="s">
        <v>3395</v>
      </c>
      <c r="C1012" s="53" t="s">
        <v>3209</v>
      </c>
      <c r="D1012" s="53" t="s">
        <v>4810</v>
      </c>
      <c r="E1012" s="53" t="s">
        <v>3396</v>
      </c>
      <c r="F1012" s="56">
        <v>3.137</v>
      </c>
      <c r="G1012" s="56" t="s">
        <v>2109</v>
      </c>
      <c r="H1012" s="56">
        <f>F1012</f>
        <v>3.137</v>
      </c>
      <c r="I1012" s="125"/>
      <c r="J1012" s="125"/>
      <c r="K1012" s="59" t="s">
        <v>3492</v>
      </c>
      <c r="L1012" s="65"/>
      <c r="M1012" s="65"/>
      <c r="N1012" s="65"/>
    </row>
    <row r="1013" spans="1:14" ht="42">
      <c r="A1013" s="185" t="s">
        <v>4330</v>
      </c>
      <c r="B1013" s="212" t="s">
        <v>3397</v>
      </c>
      <c r="C1013" s="53" t="s">
        <v>2107</v>
      </c>
      <c r="D1013" s="53" t="s">
        <v>4811</v>
      </c>
      <c r="E1013" s="53" t="s">
        <v>4812</v>
      </c>
      <c r="F1013" s="56">
        <f>SUM(F1014:F1015)</f>
        <v>10.584999999999999</v>
      </c>
      <c r="G1013" s="107" t="s">
        <v>2109</v>
      </c>
      <c r="H1013" s="56">
        <f>SUM(H1014:H1015)</f>
        <v>10.584999999999999</v>
      </c>
      <c r="I1013" s="125"/>
      <c r="J1013" s="125"/>
      <c r="K1013" s="178" t="s">
        <v>3492</v>
      </c>
      <c r="L1013" s="65"/>
      <c r="M1013" s="65"/>
      <c r="N1013" s="65"/>
    </row>
    <row r="1014" spans="1:14" ht="33.75">
      <c r="A1014" s="185"/>
      <c r="B1014" s="212"/>
      <c r="C1014" s="54" t="s">
        <v>3209</v>
      </c>
      <c r="D1014" s="54" t="s">
        <v>4811</v>
      </c>
      <c r="E1014" s="54" t="s">
        <v>3398</v>
      </c>
      <c r="F1014" s="47">
        <v>9.213</v>
      </c>
      <c r="G1014" s="114" t="s">
        <v>2109</v>
      </c>
      <c r="H1014" s="47">
        <v>9.213</v>
      </c>
      <c r="I1014" s="138"/>
      <c r="J1014" s="138"/>
      <c r="K1014" s="178"/>
      <c r="L1014" s="65"/>
      <c r="M1014" s="65"/>
      <c r="N1014" s="65"/>
    </row>
    <row r="1015" spans="1:14" ht="45">
      <c r="A1015" s="185"/>
      <c r="B1015" s="54" t="s">
        <v>3399</v>
      </c>
      <c r="C1015" s="134" t="s">
        <v>3400</v>
      </c>
      <c r="D1015" s="54" t="s">
        <v>3401</v>
      </c>
      <c r="E1015" s="54" t="s">
        <v>4812</v>
      </c>
      <c r="F1015" s="47">
        <f>10.675-9.303</f>
        <v>1.3719999999999999</v>
      </c>
      <c r="G1015" s="114" t="s">
        <v>2109</v>
      </c>
      <c r="H1015" s="47">
        <f>10.675-9.303</f>
        <v>1.3719999999999999</v>
      </c>
      <c r="I1015" s="138"/>
      <c r="J1015" s="138"/>
      <c r="K1015" s="178"/>
      <c r="L1015" s="65"/>
      <c r="M1015" s="65"/>
      <c r="N1015" s="65"/>
    </row>
    <row r="1016" spans="1:14" ht="31.5">
      <c r="A1016" s="108" t="s">
        <v>4331</v>
      </c>
      <c r="B1016" s="140" t="s">
        <v>3402</v>
      </c>
      <c r="C1016" s="53" t="s">
        <v>3209</v>
      </c>
      <c r="D1016" s="53" t="s">
        <v>4813</v>
      </c>
      <c r="E1016" s="53" t="s">
        <v>3403</v>
      </c>
      <c r="F1016" s="56">
        <v>2.08</v>
      </c>
      <c r="G1016" s="107" t="s">
        <v>2108</v>
      </c>
      <c r="H1016" s="56">
        <f>F1016</f>
        <v>2.08</v>
      </c>
      <c r="I1016" s="125"/>
      <c r="J1016" s="125"/>
      <c r="K1016" s="59" t="s">
        <v>3492</v>
      </c>
      <c r="L1016" s="65"/>
      <c r="M1016" s="65"/>
      <c r="N1016" s="65"/>
    </row>
    <row r="1017" spans="1:14" ht="42">
      <c r="A1017" s="185" t="s">
        <v>4332</v>
      </c>
      <c r="B1017" s="212" t="s">
        <v>3404</v>
      </c>
      <c r="C1017" s="53" t="s">
        <v>2107</v>
      </c>
      <c r="D1017" s="53" t="s">
        <v>4814</v>
      </c>
      <c r="E1017" s="53" t="s">
        <v>3406</v>
      </c>
      <c r="F1017" s="56">
        <f>F1018+F1019</f>
        <v>3.565</v>
      </c>
      <c r="G1017" s="107" t="s">
        <v>2109</v>
      </c>
      <c r="H1017" s="56">
        <f>SUM(H1018:H1019)</f>
        <v>3.565</v>
      </c>
      <c r="I1017" s="125"/>
      <c r="J1017" s="125"/>
      <c r="K1017" s="59"/>
      <c r="L1017" s="65"/>
      <c r="M1017" s="65"/>
      <c r="N1017" s="65"/>
    </row>
    <row r="1018" spans="1:14" ht="12.75">
      <c r="A1018" s="185"/>
      <c r="B1018" s="212"/>
      <c r="C1018" s="54" t="s">
        <v>3209</v>
      </c>
      <c r="D1018" s="54" t="s">
        <v>3405</v>
      </c>
      <c r="E1018" s="54" t="s">
        <v>3406</v>
      </c>
      <c r="F1018" s="47">
        <f>3.59-0.831</f>
        <v>2.759</v>
      </c>
      <c r="G1018" s="114" t="s">
        <v>2109</v>
      </c>
      <c r="H1018" s="47">
        <f>3.59-0.831</f>
        <v>2.759</v>
      </c>
      <c r="I1018" s="138"/>
      <c r="J1018" s="138"/>
      <c r="K1018" s="59"/>
      <c r="L1018" s="65"/>
      <c r="M1018" s="65"/>
      <c r="N1018" s="65"/>
    </row>
    <row r="1019" spans="1:14" ht="45">
      <c r="A1019" s="185"/>
      <c r="B1019" s="54" t="s">
        <v>3407</v>
      </c>
      <c r="C1019" s="54" t="s">
        <v>3408</v>
      </c>
      <c r="D1019" s="54" t="s">
        <v>4814</v>
      </c>
      <c r="E1019" s="54" t="s">
        <v>3409</v>
      </c>
      <c r="F1019" s="47">
        <v>0.806</v>
      </c>
      <c r="G1019" s="114" t="s">
        <v>2109</v>
      </c>
      <c r="H1019" s="47">
        <v>0.806</v>
      </c>
      <c r="I1019" s="138"/>
      <c r="J1019" s="138"/>
      <c r="K1019" s="59"/>
      <c r="L1019" s="65"/>
      <c r="M1019" s="65"/>
      <c r="N1019" s="65"/>
    </row>
    <row r="1020" spans="1:14" ht="42">
      <c r="A1020" s="185" t="s">
        <v>4333</v>
      </c>
      <c r="B1020" s="212" t="s">
        <v>3410</v>
      </c>
      <c r="C1020" s="53" t="s">
        <v>2107</v>
      </c>
      <c r="D1020" s="53" t="s">
        <v>3411</v>
      </c>
      <c r="E1020" s="53" t="s">
        <v>4815</v>
      </c>
      <c r="F1020" s="56">
        <f>SUM(F1021:F1029)</f>
        <v>39.891</v>
      </c>
      <c r="G1020" s="107" t="s">
        <v>4663</v>
      </c>
      <c r="H1020" s="56" t="s">
        <v>4664</v>
      </c>
      <c r="I1020" s="125" t="s">
        <v>2109</v>
      </c>
      <c r="J1020" s="125">
        <v>1.362</v>
      </c>
      <c r="K1020" s="178" t="s">
        <v>3492</v>
      </c>
      <c r="L1020" s="65"/>
      <c r="M1020" s="65"/>
      <c r="N1020" s="65"/>
    </row>
    <row r="1021" spans="1:14" ht="45">
      <c r="A1021" s="185"/>
      <c r="B1021" s="212"/>
      <c r="C1021" s="215" t="s">
        <v>3209</v>
      </c>
      <c r="D1021" s="54" t="s">
        <v>3411</v>
      </c>
      <c r="E1021" s="54" t="s">
        <v>3412</v>
      </c>
      <c r="F1021" s="47">
        <v>8.193</v>
      </c>
      <c r="G1021" s="198" t="s">
        <v>3413</v>
      </c>
      <c r="H1021" s="47">
        <v>8.193</v>
      </c>
      <c r="I1021" s="138"/>
      <c r="J1021" s="138"/>
      <c r="K1021" s="178"/>
      <c r="L1021" s="65"/>
      <c r="M1021" s="65"/>
      <c r="N1021" s="65"/>
    </row>
    <row r="1022" spans="1:14" ht="22.5">
      <c r="A1022" s="185"/>
      <c r="B1022" s="212"/>
      <c r="C1022" s="215"/>
      <c r="D1022" s="54" t="s">
        <v>3414</v>
      </c>
      <c r="E1022" s="54" t="s">
        <v>3415</v>
      </c>
      <c r="F1022" s="47">
        <v>9.293</v>
      </c>
      <c r="G1022" s="198"/>
      <c r="H1022" s="47">
        <v>9.293</v>
      </c>
      <c r="I1022" s="138"/>
      <c r="J1022" s="138"/>
      <c r="K1022" s="178"/>
      <c r="L1022" s="65"/>
      <c r="M1022" s="65"/>
      <c r="N1022" s="65"/>
    </row>
    <row r="1023" spans="1:14" ht="22.5">
      <c r="A1023" s="185"/>
      <c r="B1023" s="212"/>
      <c r="C1023" s="215"/>
      <c r="D1023" s="54" t="s">
        <v>3416</v>
      </c>
      <c r="E1023" s="54" t="s">
        <v>3417</v>
      </c>
      <c r="F1023" s="47">
        <v>5.001</v>
      </c>
      <c r="G1023" s="198"/>
      <c r="H1023" s="47">
        <v>5.001</v>
      </c>
      <c r="I1023" s="138"/>
      <c r="J1023" s="138"/>
      <c r="K1023" s="178"/>
      <c r="L1023" s="65"/>
      <c r="M1023" s="65"/>
      <c r="N1023" s="65"/>
    </row>
    <row r="1024" spans="1:14" ht="12.75">
      <c r="A1024" s="185"/>
      <c r="B1024" s="212"/>
      <c r="C1024" s="215"/>
      <c r="D1024" s="54" t="s">
        <v>3418</v>
      </c>
      <c r="E1024" s="54" t="s">
        <v>3419</v>
      </c>
      <c r="F1024" s="47">
        <v>4.323</v>
      </c>
      <c r="G1024" s="198"/>
      <c r="H1024" s="47">
        <v>4.323</v>
      </c>
      <c r="I1024" s="138"/>
      <c r="J1024" s="138"/>
      <c r="K1024" s="178"/>
      <c r="L1024" s="65"/>
      <c r="M1024" s="65"/>
      <c r="N1024" s="65"/>
    </row>
    <row r="1025" spans="1:14" ht="33.75">
      <c r="A1025" s="185"/>
      <c r="B1025" s="212"/>
      <c r="C1025" s="215"/>
      <c r="D1025" s="54" t="s">
        <v>3420</v>
      </c>
      <c r="E1025" s="54" t="s">
        <v>4815</v>
      </c>
      <c r="F1025" s="47">
        <v>8.418</v>
      </c>
      <c r="G1025" s="198"/>
      <c r="H1025" s="47">
        <v>8.418</v>
      </c>
      <c r="I1025" s="138"/>
      <c r="J1025" s="138"/>
      <c r="K1025" s="178"/>
      <c r="L1025" s="65"/>
      <c r="M1025" s="65"/>
      <c r="N1025" s="65"/>
    </row>
    <row r="1026" spans="1:14" ht="56.25">
      <c r="A1026" s="185"/>
      <c r="B1026" s="54" t="s">
        <v>3421</v>
      </c>
      <c r="C1026" s="54" t="s">
        <v>3388</v>
      </c>
      <c r="D1026" s="54" t="s">
        <v>3422</v>
      </c>
      <c r="E1026" s="54" t="s">
        <v>3423</v>
      </c>
      <c r="F1026" s="47">
        <v>1.436</v>
      </c>
      <c r="G1026" s="114" t="s">
        <v>2108</v>
      </c>
      <c r="H1026" s="47">
        <v>1.436</v>
      </c>
      <c r="I1026" s="138"/>
      <c r="J1026" s="138"/>
      <c r="K1026" s="178"/>
      <c r="L1026" s="65"/>
      <c r="M1026" s="65"/>
      <c r="N1026" s="65"/>
    </row>
    <row r="1027" spans="1:14" ht="67.5">
      <c r="A1027" s="185"/>
      <c r="B1027" s="54" t="s">
        <v>3424</v>
      </c>
      <c r="C1027" s="134" t="s">
        <v>3425</v>
      </c>
      <c r="D1027" s="54" t="s">
        <v>3426</v>
      </c>
      <c r="E1027" s="54" t="s">
        <v>3427</v>
      </c>
      <c r="F1027" s="47">
        <v>0.655</v>
      </c>
      <c r="G1027" s="114" t="s">
        <v>2108</v>
      </c>
      <c r="H1027" s="47">
        <v>0.655</v>
      </c>
      <c r="I1027" s="138"/>
      <c r="J1027" s="138"/>
      <c r="K1027" s="178"/>
      <c r="L1027" s="65"/>
      <c r="M1027" s="65"/>
      <c r="N1027" s="65"/>
    </row>
    <row r="1028" spans="1:14" ht="56.25">
      <c r="A1028" s="185"/>
      <c r="B1028" s="54" t="s">
        <v>3428</v>
      </c>
      <c r="C1028" s="134" t="s">
        <v>3429</v>
      </c>
      <c r="D1028" s="54" t="s">
        <v>3430</v>
      </c>
      <c r="E1028" s="54" t="s">
        <v>3431</v>
      </c>
      <c r="F1028" s="47">
        <v>1.36</v>
      </c>
      <c r="G1028" s="114" t="s">
        <v>2108</v>
      </c>
      <c r="H1028" s="47">
        <v>1.36</v>
      </c>
      <c r="I1028" s="138"/>
      <c r="J1028" s="138"/>
      <c r="K1028" s="178"/>
      <c r="L1028" s="65"/>
      <c r="M1028" s="65"/>
      <c r="N1028" s="65"/>
    </row>
    <row r="1029" spans="1:14" ht="56.25">
      <c r="A1029" s="185"/>
      <c r="B1029" s="54" t="s">
        <v>3432</v>
      </c>
      <c r="C1029" s="134" t="s">
        <v>3433</v>
      </c>
      <c r="D1029" s="54" t="s">
        <v>3434</v>
      </c>
      <c r="E1029" s="54" t="s">
        <v>3435</v>
      </c>
      <c r="F1029" s="47">
        <v>1.212</v>
      </c>
      <c r="G1029" s="114" t="s">
        <v>2108</v>
      </c>
      <c r="H1029" s="47">
        <v>1.212</v>
      </c>
      <c r="I1029" s="138"/>
      <c r="J1029" s="138"/>
      <c r="K1029" s="178"/>
      <c r="L1029" s="65"/>
      <c r="M1029" s="65"/>
      <c r="N1029" s="65"/>
    </row>
    <row r="1030" spans="1:14" ht="31.5">
      <c r="A1030" s="185" t="s">
        <v>4334</v>
      </c>
      <c r="B1030" s="212" t="s">
        <v>1002</v>
      </c>
      <c r="C1030" s="53" t="s">
        <v>2107</v>
      </c>
      <c r="D1030" s="53" t="s">
        <v>4816</v>
      </c>
      <c r="E1030" s="53" t="s">
        <v>3441</v>
      </c>
      <c r="F1030" s="56">
        <f>F1031+F1032+F1033+F1034+F1035</f>
        <v>20.180999999999997</v>
      </c>
      <c r="G1030" s="107" t="s">
        <v>2108</v>
      </c>
      <c r="H1030" s="56">
        <f>SUM(H1031:H1035)</f>
        <v>20.180999999999997</v>
      </c>
      <c r="I1030" s="125"/>
      <c r="J1030" s="125"/>
      <c r="K1030" s="178" t="s">
        <v>3492</v>
      </c>
      <c r="L1030" s="64"/>
      <c r="M1030" s="65"/>
      <c r="N1030" s="65"/>
    </row>
    <row r="1031" spans="1:14" ht="12.75">
      <c r="A1031" s="185"/>
      <c r="B1031" s="212"/>
      <c r="C1031" s="214" t="s">
        <v>3209</v>
      </c>
      <c r="D1031" s="54" t="s">
        <v>3436</v>
      </c>
      <c r="E1031" s="54" t="s">
        <v>3437</v>
      </c>
      <c r="F1031" s="47">
        <v>5.688</v>
      </c>
      <c r="G1031" s="198" t="s">
        <v>2108</v>
      </c>
      <c r="H1031" s="47">
        <v>5.688</v>
      </c>
      <c r="I1031" s="138"/>
      <c r="J1031" s="138"/>
      <c r="K1031" s="178"/>
      <c r="L1031" s="64"/>
      <c r="M1031" s="65"/>
      <c r="N1031" s="65"/>
    </row>
    <row r="1032" spans="1:14" ht="12.75">
      <c r="A1032" s="185"/>
      <c r="B1032" s="212"/>
      <c r="C1032" s="214"/>
      <c r="D1032" s="54" t="s">
        <v>3438</v>
      </c>
      <c r="E1032" s="54" t="s">
        <v>3439</v>
      </c>
      <c r="F1032" s="47">
        <v>5.639</v>
      </c>
      <c r="G1032" s="198"/>
      <c r="H1032" s="47">
        <v>5.639</v>
      </c>
      <c r="I1032" s="138"/>
      <c r="J1032" s="138"/>
      <c r="K1032" s="178"/>
      <c r="L1032" s="64"/>
      <c r="M1032" s="65"/>
      <c r="N1032" s="65"/>
    </row>
    <row r="1033" spans="1:14" ht="12.75">
      <c r="A1033" s="185"/>
      <c r="B1033" s="212"/>
      <c r="C1033" s="214"/>
      <c r="D1033" s="54" t="s">
        <v>3440</v>
      </c>
      <c r="E1033" s="54" t="s">
        <v>3441</v>
      </c>
      <c r="F1033" s="47">
        <v>6.125</v>
      </c>
      <c r="G1033" s="198"/>
      <c r="H1033" s="47">
        <v>6.125</v>
      </c>
      <c r="I1033" s="138"/>
      <c r="J1033" s="138"/>
      <c r="K1033" s="178"/>
      <c r="L1033" s="64"/>
      <c r="M1033" s="65"/>
      <c r="N1033" s="65"/>
    </row>
    <row r="1034" spans="1:14" ht="45">
      <c r="A1034" s="185"/>
      <c r="B1034" s="54" t="s">
        <v>3442</v>
      </c>
      <c r="C1034" s="54" t="s">
        <v>3443</v>
      </c>
      <c r="D1034" s="54" t="s">
        <v>4816</v>
      </c>
      <c r="E1034" s="54" t="s">
        <v>3444</v>
      </c>
      <c r="F1034" s="47">
        <v>0.076</v>
      </c>
      <c r="G1034" s="114" t="s">
        <v>2108</v>
      </c>
      <c r="H1034" s="47">
        <v>0.076</v>
      </c>
      <c r="I1034" s="138"/>
      <c r="J1034" s="138"/>
      <c r="K1034" s="178"/>
      <c r="L1034" s="64"/>
      <c r="M1034" s="65"/>
      <c r="N1034" s="65"/>
    </row>
    <row r="1035" spans="1:14" ht="45">
      <c r="A1035" s="185"/>
      <c r="B1035" s="54" t="s">
        <v>3445</v>
      </c>
      <c r="C1035" s="134" t="s">
        <v>3366</v>
      </c>
      <c r="D1035" s="54" t="s">
        <v>3446</v>
      </c>
      <c r="E1035" s="54" t="s">
        <v>3447</v>
      </c>
      <c r="F1035" s="47">
        <f>14.673-12.02</f>
        <v>2.6530000000000005</v>
      </c>
      <c r="G1035" s="114" t="s">
        <v>2108</v>
      </c>
      <c r="H1035" s="47">
        <f>14.673-12.02</f>
        <v>2.6530000000000005</v>
      </c>
      <c r="I1035" s="138"/>
      <c r="J1035" s="138"/>
      <c r="K1035" s="178"/>
      <c r="L1035" s="64"/>
      <c r="M1035" s="65"/>
      <c r="N1035" s="65"/>
    </row>
    <row r="1036" spans="1:14" ht="42">
      <c r="A1036" s="188" t="s">
        <v>4335</v>
      </c>
      <c r="B1036" s="212" t="s">
        <v>4817</v>
      </c>
      <c r="C1036" s="53" t="s">
        <v>2107</v>
      </c>
      <c r="D1036" s="51" t="s">
        <v>3448</v>
      </c>
      <c r="E1036" s="53" t="s">
        <v>3449</v>
      </c>
      <c r="F1036" s="56">
        <f>SUM(F1037:F1039)</f>
        <v>8.584000000000001</v>
      </c>
      <c r="G1036" s="107" t="s">
        <v>2108</v>
      </c>
      <c r="H1036" s="56">
        <f>SUM(H1037:H1039)</f>
        <v>8.584000000000001</v>
      </c>
      <c r="I1036" s="125"/>
      <c r="J1036" s="125"/>
      <c r="K1036" s="197" t="s">
        <v>3492</v>
      </c>
      <c r="L1036" s="1"/>
      <c r="M1036" s="65"/>
      <c r="N1036" s="65"/>
    </row>
    <row r="1037" spans="1:14" ht="33.75">
      <c r="A1037" s="188"/>
      <c r="B1037" s="212"/>
      <c r="C1037" s="214" t="s">
        <v>3209</v>
      </c>
      <c r="D1037" s="85" t="s">
        <v>3450</v>
      </c>
      <c r="E1037" s="54" t="s">
        <v>3451</v>
      </c>
      <c r="F1037" s="47">
        <v>3.959</v>
      </c>
      <c r="G1037" s="198" t="s">
        <v>2108</v>
      </c>
      <c r="H1037" s="47">
        <v>3.959</v>
      </c>
      <c r="I1037" s="138"/>
      <c r="J1037" s="138"/>
      <c r="K1037" s="197"/>
      <c r="L1037" s="1"/>
      <c r="M1037" s="65"/>
      <c r="N1037" s="65"/>
    </row>
    <row r="1038" spans="1:14" ht="45">
      <c r="A1038" s="188"/>
      <c r="B1038" s="212"/>
      <c r="C1038" s="214"/>
      <c r="D1038" s="54" t="s">
        <v>3452</v>
      </c>
      <c r="E1038" s="54" t="s">
        <v>3449</v>
      </c>
      <c r="F1038" s="47">
        <v>3.793</v>
      </c>
      <c r="G1038" s="198"/>
      <c r="H1038" s="47">
        <v>3.793</v>
      </c>
      <c r="I1038" s="138"/>
      <c r="J1038" s="138"/>
      <c r="K1038" s="197"/>
      <c r="L1038" s="1"/>
      <c r="M1038" s="65"/>
      <c r="N1038" s="65"/>
    </row>
    <row r="1039" spans="1:14" ht="56.25">
      <c r="A1039" s="188"/>
      <c r="B1039" s="54" t="s">
        <v>4818</v>
      </c>
      <c r="C1039" s="54" t="s">
        <v>3453</v>
      </c>
      <c r="D1039" s="54" t="s">
        <v>3454</v>
      </c>
      <c r="E1039" s="54" t="s">
        <v>3455</v>
      </c>
      <c r="F1039" s="47">
        <v>0.832</v>
      </c>
      <c r="G1039" s="114" t="s">
        <v>2108</v>
      </c>
      <c r="H1039" s="47">
        <v>0.832</v>
      </c>
      <c r="I1039" s="138"/>
      <c r="J1039" s="138"/>
      <c r="K1039" s="197"/>
      <c r="L1039" s="1"/>
      <c r="M1039" s="65"/>
      <c r="N1039" s="65"/>
    </row>
    <row r="1040" spans="1:14" ht="42">
      <c r="A1040" s="185" t="s">
        <v>4336</v>
      </c>
      <c r="B1040" s="212" t="s">
        <v>3456</v>
      </c>
      <c r="C1040" s="53" t="s">
        <v>2107</v>
      </c>
      <c r="D1040" s="53" t="s">
        <v>4819</v>
      </c>
      <c r="E1040" s="53" t="s">
        <v>3461</v>
      </c>
      <c r="F1040" s="56">
        <f>F1041+F1042+F1043+F1044+F1045</f>
        <v>10.335999999999999</v>
      </c>
      <c r="G1040" s="107" t="s">
        <v>2108</v>
      </c>
      <c r="H1040" s="56">
        <f>SUM(H1041:H1045)</f>
        <v>10.335999999999999</v>
      </c>
      <c r="I1040" s="125"/>
      <c r="J1040" s="125"/>
      <c r="K1040" s="197" t="s">
        <v>3492</v>
      </c>
      <c r="L1040" s="1"/>
      <c r="M1040" s="65"/>
      <c r="N1040" s="65"/>
    </row>
    <row r="1041" spans="1:14" ht="45">
      <c r="A1041" s="185"/>
      <c r="B1041" s="212"/>
      <c r="C1041" s="214" t="s">
        <v>3209</v>
      </c>
      <c r="D1041" s="54" t="s">
        <v>4819</v>
      </c>
      <c r="E1041" s="54" t="s">
        <v>3457</v>
      </c>
      <c r="F1041" s="47">
        <v>1.402</v>
      </c>
      <c r="G1041" s="198" t="s">
        <v>2108</v>
      </c>
      <c r="H1041" s="47">
        <v>1.402</v>
      </c>
      <c r="I1041" s="138"/>
      <c r="J1041" s="138"/>
      <c r="K1041" s="197"/>
      <c r="L1041" s="1"/>
      <c r="M1041" s="65"/>
      <c r="N1041" s="65"/>
    </row>
    <row r="1042" spans="1:14" ht="12.75">
      <c r="A1042" s="185"/>
      <c r="B1042" s="212"/>
      <c r="C1042" s="214"/>
      <c r="D1042" s="54" t="s">
        <v>3458</v>
      </c>
      <c r="E1042" s="54" t="s">
        <v>3459</v>
      </c>
      <c r="F1042" s="47">
        <v>0.178</v>
      </c>
      <c r="G1042" s="198"/>
      <c r="H1042" s="47">
        <v>0.178</v>
      </c>
      <c r="I1042" s="138"/>
      <c r="J1042" s="138"/>
      <c r="K1042" s="197"/>
      <c r="L1042" s="1"/>
      <c r="M1042" s="65"/>
      <c r="N1042" s="65"/>
    </row>
    <row r="1043" spans="1:14" ht="12.75">
      <c r="A1043" s="185"/>
      <c r="B1043" s="212"/>
      <c r="C1043" s="214"/>
      <c r="D1043" s="54" t="s">
        <v>3460</v>
      </c>
      <c r="E1043" s="54" t="s">
        <v>3461</v>
      </c>
      <c r="F1043" s="47">
        <v>6.479</v>
      </c>
      <c r="G1043" s="198"/>
      <c r="H1043" s="47">
        <v>6.479</v>
      </c>
      <c r="I1043" s="138"/>
      <c r="J1043" s="138"/>
      <c r="K1043" s="197"/>
      <c r="L1043" s="1"/>
      <c r="M1043" s="65"/>
      <c r="N1043" s="65"/>
    </row>
    <row r="1044" spans="1:14" ht="12.75">
      <c r="A1044" s="185"/>
      <c r="B1044" s="214" t="s">
        <v>3462</v>
      </c>
      <c r="C1044" s="215" t="s">
        <v>3463</v>
      </c>
      <c r="D1044" s="54" t="s">
        <v>3464</v>
      </c>
      <c r="E1044" s="54" t="s">
        <v>3465</v>
      </c>
      <c r="F1044" s="47">
        <v>1.055</v>
      </c>
      <c r="G1044" s="114" t="s">
        <v>2108</v>
      </c>
      <c r="H1044" s="47">
        <v>1.055</v>
      </c>
      <c r="I1044" s="138"/>
      <c r="J1044" s="138"/>
      <c r="K1044" s="197"/>
      <c r="L1044" s="1"/>
      <c r="M1044" s="65"/>
      <c r="N1044" s="65"/>
    </row>
    <row r="1045" spans="1:14" ht="12.75">
      <c r="A1045" s="185"/>
      <c r="B1045" s="214"/>
      <c r="C1045" s="215"/>
      <c r="D1045" s="54" t="s">
        <v>3466</v>
      </c>
      <c r="E1045" s="54" t="s">
        <v>3467</v>
      </c>
      <c r="F1045" s="47">
        <f>3.883-2.661</f>
        <v>1.222</v>
      </c>
      <c r="G1045" s="114"/>
      <c r="H1045" s="47">
        <f>3.883-2.661</f>
        <v>1.222</v>
      </c>
      <c r="I1045" s="138"/>
      <c r="J1045" s="138"/>
      <c r="K1045" s="197"/>
      <c r="L1045" s="1"/>
      <c r="M1045" s="65"/>
      <c r="N1045" s="65"/>
    </row>
    <row r="1046" spans="1:14" ht="42">
      <c r="A1046" s="185" t="s">
        <v>4337</v>
      </c>
      <c r="B1046" s="212" t="s">
        <v>4822</v>
      </c>
      <c r="C1046" s="53" t="s">
        <v>2107</v>
      </c>
      <c r="D1046" s="53" t="s">
        <v>4820</v>
      </c>
      <c r="E1046" s="53" t="s">
        <v>4821</v>
      </c>
      <c r="F1046" s="56">
        <f>SUM(F1047:F1050)</f>
        <v>17.775</v>
      </c>
      <c r="G1046" s="107" t="s">
        <v>2109</v>
      </c>
      <c r="H1046" s="56">
        <f>SUM(H1047:H1050)</f>
        <v>17.775</v>
      </c>
      <c r="I1046" s="125"/>
      <c r="J1046" s="125"/>
      <c r="K1046" s="197" t="s">
        <v>3492</v>
      </c>
      <c r="L1046" s="1"/>
      <c r="M1046" s="65"/>
      <c r="N1046" s="65"/>
    </row>
    <row r="1047" spans="1:14" ht="12.75">
      <c r="A1047" s="185"/>
      <c r="B1047" s="212"/>
      <c r="C1047" s="214" t="s">
        <v>3209</v>
      </c>
      <c r="D1047" s="54" t="s">
        <v>3468</v>
      </c>
      <c r="E1047" s="54" t="s">
        <v>3469</v>
      </c>
      <c r="F1047" s="47">
        <v>5.414</v>
      </c>
      <c r="G1047" s="198" t="s">
        <v>2109</v>
      </c>
      <c r="H1047" s="47">
        <v>5.414</v>
      </c>
      <c r="I1047" s="138"/>
      <c r="J1047" s="138"/>
      <c r="K1047" s="197"/>
      <c r="L1047" s="1"/>
      <c r="M1047" s="65"/>
      <c r="N1047" s="65"/>
    </row>
    <row r="1048" spans="1:14" ht="45">
      <c r="A1048" s="185"/>
      <c r="B1048" s="212"/>
      <c r="C1048" s="214"/>
      <c r="D1048" s="54" t="s">
        <v>3470</v>
      </c>
      <c r="E1048" s="54" t="s">
        <v>4821</v>
      </c>
      <c r="F1048" s="47">
        <v>10.062</v>
      </c>
      <c r="G1048" s="198"/>
      <c r="H1048" s="47">
        <v>10.062</v>
      </c>
      <c r="I1048" s="138"/>
      <c r="J1048" s="138"/>
      <c r="K1048" s="197"/>
      <c r="L1048" s="1"/>
      <c r="M1048" s="65"/>
      <c r="N1048" s="65"/>
    </row>
    <row r="1049" spans="1:14" ht="78.75">
      <c r="A1049" s="185"/>
      <c r="B1049" s="54" t="s">
        <v>4823</v>
      </c>
      <c r="C1049" s="134" t="s">
        <v>3225</v>
      </c>
      <c r="D1049" s="54" t="s">
        <v>4820</v>
      </c>
      <c r="E1049" s="54" t="s">
        <v>3471</v>
      </c>
      <c r="F1049" s="47">
        <v>0.73</v>
      </c>
      <c r="G1049" s="114" t="s">
        <v>2109</v>
      </c>
      <c r="H1049" s="47">
        <v>0.73</v>
      </c>
      <c r="I1049" s="138"/>
      <c r="J1049" s="138"/>
      <c r="K1049" s="197"/>
      <c r="L1049" s="1"/>
      <c r="M1049" s="65"/>
      <c r="N1049" s="65"/>
    </row>
    <row r="1050" spans="1:14" ht="90">
      <c r="A1050" s="185"/>
      <c r="B1050" s="54" t="s">
        <v>4916</v>
      </c>
      <c r="C1050" s="134" t="s">
        <v>3472</v>
      </c>
      <c r="D1050" s="54" t="s">
        <v>3473</v>
      </c>
      <c r="E1050" s="54" t="s">
        <v>3474</v>
      </c>
      <c r="F1050" s="47">
        <f>7.738-6.169</f>
        <v>1.5690000000000008</v>
      </c>
      <c r="G1050" s="114" t="s">
        <v>2109</v>
      </c>
      <c r="H1050" s="47">
        <f>7.738-6.169</f>
        <v>1.5690000000000008</v>
      </c>
      <c r="I1050" s="138"/>
      <c r="J1050" s="138"/>
      <c r="K1050" s="197"/>
      <c r="L1050" s="1"/>
      <c r="M1050" s="65"/>
      <c r="N1050" s="65"/>
    </row>
    <row r="1051" spans="1:14" ht="31.5">
      <c r="A1051" s="98" t="s">
        <v>4338</v>
      </c>
      <c r="B1051" s="53" t="s">
        <v>3475</v>
      </c>
      <c r="C1051" s="53" t="s">
        <v>3209</v>
      </c>
      <c r="D1051" s="53" t="s">
        <v>3476</v>
      </c>
      <c r="E1051" s="133" t="s">
        <v>3477</v>
      </c>
      <c r="F1051" s="56">
        <v>11.778</v>
      </c>
      <c r="G1051" s="107" t="s">
        <v>2108</v>
      </c>
      <c r="H1051" s="56">
        <f>F1051</f>
        <v>11.778</v>
      </c>
      <c r="I1051" s="125"/>
      <c r="J1051" s="125"/>
      <c r="K1051" s="48" t="s">
        <v>3492</v>
      </c>
      <c r="L1051" s="1"/>
      <c r="M1051" s="65"/>
      <c r="N1051" s="65"/>
    </row>
    <row r="1052" spans="1:14" ht="42">
      <c r="A1052" s="108" t="s">
        <v>4339</v>
      </c>
      <c r="B1052" s="140" t="s">
        <v>3478</v>
      </c>
      <c r="C1052" s="53" t="s">
        <v>3209</v>
      </c>
      <c r="D1052" s="53" t="s">
        <v>4824</v>
      </c>
      <c r="E1052" s="53" t="s">
        <v>3479</v>
      </c>
      <c r="F1052" s="56">
        <v>4.102</v>
      </c>
      <c r="G1052" s="107" t="s">
        <v>2108</v>
      </c>
      <c r="H1052" s="56">
        <f>F1052</f>
        <v>4.102</v>
      </c>
      <c r="I1052" s="125"/>
      <c r="J1052" s="125"/>
      <c r="K1052" s="48" t="s">
        <v>3492</v>
      </c>
      <c r="L1052" s="1"/>
      <c r="M1052" s="65"/>
      <c r="N1052" s="65"/>
    </row>
    <row r="1053" spans="1:14" ht="31.5">
      <c r="A1053" s="185" t="s">
        <v>4340</v>
      </c>
      <c r="B1053" s="212" t="s">
        <v>1793</v>
      </c>
      <c r="C1053" s="53" t="s">
        <v>2107</v>
      </c>
      <c r="D1053" s="53" t="s">
        <v>3480</v>
      </c>
      <c r="E1053" s="53" t="s">
        <v>3481</v>
      </c>
      <c r="F1053" s="56">
        <f>SUM(F1054:F1055)</f>
        <v>6.083</v>
      </c>
      <c r="G1053" s="107" t="s">
        <v>2108</v>
      </c>
      <c r="H1053" s="56">
        <f>SUM(H1054:H1055)</f>
        <v>6.083</v>
      </c>
      <c r="I1053" s="125"/>
      <c r="J1053" s="125"/>
      <c r="K1053" s="197" t="s">
        <v>3492</v>
      </c>
      <c r="L1053" s="1"/>
      <c r="M1053" s="65"/>
      <c r="N1053" s="65"/>
    </row>
    <row r="1054" spans="1:14" ht="33.75">
      <c r="A1054" s="185"/>
      <c r="B1054" s="212"/>
      <c r="C1054" s="54" t="s">
        <v>3209</v>
      </c>
      <c r="D1054" s="54" t="s">
        <v>3482</v>
      </c>
      <c r="E1054" s="54" t="s">
        <v>3483</v>
      </c>
      <c r="F1054" s="47">
        <v>5.926</v>
      </c>
      <c r="G1054" s="114" t="s">
        <v>2108</v>
      </c>
      <c r="H1054" s="47">
        <v>5.926</v>
      </c>
      <c r="I1054" s="138"/>
      <c r="J1054" s="138"/>
      <c r="K1054" s="197"/>
      <c r="L1054" s="1"/>
      <c r="M1054" s="65"/>
      <c r="N1054" s="65"/>
    </row>
    <row r="1055" spans="1:14" ht="45">
      <c r="A1055" s="185"/>
      <c r="B1055" s="54" t="s">
        <v>3484</v>
      </c>
      <c r="C1055" s="54" t="s">
        <v>3317</v>
      </c>
      <c r="D1055" s="54" t="s">
        <v>3485</v>
      </c>
      <c r="E1055" s="54" t="s">
        <v>3486</v>
      </c>
      <c r="F1055" s="47">
        <v>0.157</v>
      </c>
      <c r="G1055" s="114" t="s">
        <v>2108</v>
      </c>
      <c r="H1055" s="47">
        <v>0.157</v>
      </c>
      <c r="I1055" s="138"/>
      <c r="J1055" s="138"/>
      <c r="K1055" s="197"/>
      <c r="L1055" s="1"/>
      <c r="M1055" s="65"/>
      <c r="N1055" s="65"/>
    </row>
    <row r="1056" spans="1:14" ht="21">
      <c r="A1056" s="141" t="s">
        <v>4341</v>
      </c>
      <c r="B1056" s="72" t="s">
        <v>2366</v>
      </c>
      <c r="C1056" s="53" t="s">
        <v>3209</v>
      </c>
      <c r="D1056" s="73" t="s">
        <v>4008</v>
      </c>
      <c r="E1056" s="73" t="s">
        <v>4009</v>
      </c>
      <c r="F1056" s="46">
        <v>15.857</v>
      </c>
      <c r="G1056" s="55" t="s">
        <v>2109</v>
      </c>
      <c r="H1056" s="46">
        <f>F1056</f>
        <v>15.857</v>
      </c>
      <c r="I1056" s="55"/>
      <c r="J1056" s="142"/>
      <c r="K1056" s="59" t="s">
        <v>3492</v>
      </c>
      <c r="L1056" s="44"/>
      <c r="M1056" s="44"/>
      <c r="N1056" s="44"/>
    </row>
    <row r="1057" spans="1:14" ht="12.75">
      <c r="A1057" s="213" t="s">
        <v>1566</v>
      </c>
      <c r="B1057" s="213"/>
      <c r="C1057" s="213"/>
      <c r="D1057" s="213"/>
      <c r="E1057" s="213"/>
      <c r="F1057" s="56">
        <f>F1056+F1053+F1052+F1051+F1046+F1040+F1036+F1030+F1020+F1017+F1016+F1013+F1012+F1007+F1002+F999+F994+F983+F974+F970+F960+F956+F950+F938+F934</f>
        <v>487.754</v>
      </c>
      <c r="G1057" s="114"/>
      <c r="H1057" s="56"/>
      <c r="I1057" s="125"/>
      <c r="J1057" s="125"/>
      <c r="K1057" s="48"/>
      <c r="L1057" s="1"/>
      <c r="M1057" s="65"/>
      <c r="N1057" s="65"/>
    </row>
    <row r="1058" spans="1:14" ht="12.75">
      <c r="A1058" s="188" t="s">
        <v>1678</v>
      </c>
      <c r="B1058" s="188"/>
      <c r="C1058" s="188"/>
      <c r="D1058" s="188"/>
      <c r="E1058" s="188"/>
      <c r="F1058" s="188"/>
      <c r="G1058" s="188"/>
      <c r="H1058" s="188"/>
      <c r="I1058" s="89"/>
      <c r="J1058" s="89"/>
      <c r="K1058" s="59"/>
      <c r="L1058" s="64"/>
      <c r="M1058" s="65"/>
      <c r="N1058" s="65"/>
    </row>
    <row r="1059" spans="1:14" ht="21">
      <c r="A1059" s="102" t="s">
        <v>4107</v>
      </c>
      <c r="B1059" s="61" t="s">
        <v>314</v>
      </c>
      <c r="C1059" s="61" t="s">
        <v>1796</v>
      </c>
      <c r="D1059" s="61" t="s">
        <v>500</v>
      </c>
      <c r="E1059" s="61" t="s">
        <v>501</v>
      </c>
      <c r="F1059" s="46">
        <v>106.275</v>
      </c>
      <c r="G1059" s="55" t="s">
        <v>4650</v>
      </c>
      <c r="H1059" s="46" t="s">
        <v>4665</v>
      </c>
      <c r="I1059" s="107" t="s">
        <v>1531</v>
      </c>
      <c r="J1059" s="56">
        <v>25.332</v>
      </c>
      <c r="K1059" s="59" t="s">
        <v>3495</v>
      </c>
      <c r="L1059" s="64"/>
      <c r="M1059" s="65"/>
      <c r="N1059" s="65"/>
    </row>
    <row r="1060" spans="1:14" ht="31.5">
      <c r="A1060" s="179" t="s">
        <v>4342</v>
      </c>
      <c r="B1060" s="204" t="s">
        <v>1794</v>
      </c>
      <c r="C1060" s="61" t="s">
        <v>2107</v>
      </c>
      <c r="D1060" s="61" t="s">
        <v>1795</v>
      </c>
      <c r="E1060" s="61" t="s">
        <v>1802</v>
      </c>
      <c r="F1060" s="46">
        <f>F1061+F1064+F1065+F1066</f>
        <v>103.06400000000001</v>
      </c>
      <c r="G1060" s="55" t="s">
        <v>2109</v>
      </c>
      <c r="H1060" s="55">
        <f>SUM(H1061:H1066)</f>
        <v>103.06400000000001</v>
      </c>
      <c r="I1060" s="78"/>
      <c r="J1060" s="78"/>
      <c r="K1060" s="197" t="s">
        <v>3492</v>
      </c>
      <c r="L1060" s="3"/>
      <c r="M1060" s="3"/>
      <c r="N1060" s="65"/>
    </row>
    <row r="1061" spans="1:14" ht="12.75">
      <c r="A1061" s="179"/>
      <c r="B1061" s="204"/>
      <c r="C1061" s="195" t="s">
        <v>1796</v>
      </c>
      <c r="D1061" s="60" t="s">
        <v>1797</v>
      </c>
      <c r="E1061" s="60" t="s">
        <v>1798</v>
      </c>
      <c r="F1061" s="183">
        <f>11.536+58.011+30.613</f>
        <v>100.16</v>
      </c>
      <c r="G1061" s="190" t="s">
        <v>2109</v>
      </c>
      <c r="H1061" s="183">
        <f>11.536+58.011+30.613</f>
        <v>100.16</v>
      </c>
      <c r="I1061" s="77"/>
      <c r="J1061" s="77"/>
      <c r="K1061" s="197"/>
      <c r="L1061" s="3"/>
      <c r="M1061" s="3"/>
      <c r="N1061" s="65"/>
    </row>
    <row r="1062" spans="1:14" ht="12.75">
      <c r="A1062" s="179"/>
      <c r="B1062" s="204"/>
      <c r="C1062" s="195"/>
      <c r="D1062" s="60" t="s">
        <v>1799</v>
      </c>
      <c r="E1062" s="60" t="s">
        <v>1800</v>
      </c>
      <c r="F1062" s="183"/>
      <c r="G1062" s="190"/>
      <c r="H1062" s="183"/>
      <c r="I1062" s="77"/>
      <c r="J1062" s="77"/>
      <c r="K1062" s="197"/>
      <c r="L1062" s="3"/>
      <c r="M1062" s="3"/>
      <c r="N1062" s="65"/>
    </row>
    <row r="1063" spans="1:14" ht="22.5">
      <c r="A1063" s="179"/>
      <c r="B1063" s="204"/>
      <c r="C1063" s="195"/>
      <c r="D1063" s="60" t="s">
        <v>1801</v>
      </c>
      <c r="E1063" s="60" t="s">
        <v>1802</v>
      </c>
      <c r="F1063" s="183"/>
      <c r="G1063" s="190"/>
      <c r="H1063" s="183"/>
      <c r="I1063" s="77"/>
      <c r="J1063" s="77"/>
      <c r="K1063" s="197"/>
      <c r="L1063" s="3"/>
      <c r="M1063" s="3"/>
      <c r="N1063" s="65"/>
    </row>
    <row r="1064" spans="1:14" ht="45">
      <c r="A1064" s="179"/>
      <c r="B1064" s="60" t="s">
        <v>1803</v>
      </c>
      <c r="C1064" s="60" t="s">
        <v>1804</v>
      </c>
      <c r="D1064" s="60" t="s">
        <v>1805</v>
      </c>
      <c r="E1064" s="60" t="s">
        <v>1806</v>
      </c>
      <c r="F1064" s="78">
        <v>0.652</v>
      </c>
      <c r="G1064" s="79"/>
      <c r="H1064" s="78">
        <v>0.652</v>
      </c>
      <c r="I1064" s="78"/>
      <c r="J1064" s="78"/>
      <c r="K1064" s="197"/>
      <c r="L1064" s="3"/>
      <c r="M1064" s="3"/>
      <c r="N1064" s="65"/>
    </row>
    <row r="1065" spans="1:14" ht="45">
      <c r="A1065" s="179"/>
      <c r="B1065" s="60" t="s">
        <v>1807</v>
      </c>
      <c r="C1065" s="60" t="s">
        <v>1808</v>
      </c>
      <c r="D1065" s="60" t="s">
        <v>1809</v>
      </c>
      <c r="E1065" s="60" t="s">
        <v>1810</v>
      </c>
      <c r="F1065" s="78">
        <v>1.781</v>
      </c>
      <c r="G1065" s="78" t="s">
        <v>2109</v>
      </c>
      <c r="H1065" s="78">
        <v>1.781</v>
      </c>
      <c r="I1065" s="78"/>
      <c r="J1065" s="78"/>
      <c r="K1065" s="197"/>
      <c r="L1065" s="3"/>
      <c r="M1065" s="3"/>
      <c r="N1065" s="65"/>
    </row>
    <row r="1066" spans="1:14" ht="45">
      <c r="A1066" s="179"/>
      <c r="B1066" s="60" t="s">
        <v>1811</v>
      </c>
      <c r="C1066" s="60" t="s">
        <v>1812</v>
      </c>
      <c r="D1066" s="60" t="s">
        <v>1813</v>
      </c>
      <c r="E1066" s="60" t="s">
        <v>1814</v>
      </c>
      <c r="F1066" s="78">
        <v>0.471</v>
      </c>
      <c r="G1066" s="78" t="s">
        <v>2109</v>
      </c>
      <c r="H1066" s="78">
        <v>0.471</v>
      </c>
      <c r="I1066" s="78"/>
      <c r="J1066" s="78"/>
      <c r="K1066" s="197"/>
      <c r="L1066" s="3"/>
      <c r="M1066" s="3"/>
      <c r="N1066" s="65"/>
    </row>
    <row r="1067" spans="1:14" ht="21">
      <c r="A1067" s="179" t="s">
        <v>4343</v>
      </c>
      <c r="B1067" s="204" t="s">
        <v>1815</v>
      </c>
      <c r="C1067" s="61" t="s">
        <v>2107</v>
      </c>
      <c r="D1067" s="61" t="s">
        <v>1816</v>
      </c>
      <c r="E1067" s="61" t="s">
        <v>1817</v>
      </c>
      <c r="F1067" s="55">
        <f>SUM(F1068:F1071)</f>
        <v>28.354999999999997</v>
      </c>
      <c r="G1067" s="55" t="s">
        <v>2109</v>
      </c>
      <c r="H1067" s="55">
        <f>SUM(H1068:H1071)</f>
        <v>28.354999999999997</v>
      </c>
      <c r="I1067" s="78"/>
      <c r="J1067" s="78"/>
      <c r="K1067" s="197" t="s">
        <v>3492</v>
      </c>
      <c r="L1067" s="22"/>
      <c r="M1067" s="22"/>
      <c r="N1067" s="65"/>
    </row>
    <row r="1068" spans="1:14" ht="12.75">
      <c r="A1068" s="179"/>
      <c r="B1068" s="204"/>
      <c r="C1068" s="195"/>
      <c r="D1068" s="60" t="s">
        <v>1818</v>
      </c>
      <c r="E1068" s="60" t="s">
        <v>1819</v>
      </c>
      <c r="F1068" s="190">
        <v>24.586</v>
      </c>
      <c r="G1068" s="190"/>
      <c r="H1068" s="190">
        <v>24.586</v>
      </c>
      <c r="I1068" s="78"/>
      <c r="J1068" s="78"/>
      <c r="K1068" s="197"/>
      <c r="L1068" s="3"/>
      <c r="M1068" s="3"/>
      <c r="N1068" s="65"/>
    </row>
    <row r="1069" spans="1:14" ht="22.5">
      <c r="A1069" s="179"/>
      <c r="B1069" s="204"/>
      <c r="C1069" s="195"/>
      <c r="D1069" s="60" t="s">
        <v>1820</v>
      </c>
      <c r="E1069" s="60" t="s">
        <v>1817</v>
      </c>
      <c r="F1069" s="190"/>
      <c r="G1069" s="190"/>
      <c r="H1069" s="190"/>
      <c r="I1069" s="78"/>
      <c r="J1069" s="78"/>
      <c r="K1069" s="197"/>
      <c r="L1069" s="3"/>
      <c r="M1069" s="3"/>
      <c r="N1069" s="65"/>
    </row>
    <row r="1070" spans="1:14" ht="45">
      <c r="A1070" s="179"/>
      <c r="B1070" s="60" t="s">
        <v>1821</v>
      </c>
      <c r="C1070" s="60" t="s">
        <v>1822</v>
      </c>
      <c r="D1070" s="60" t="s">
        <v>1816</v>
      </c>
      <c r="E1070" s="60" t="s">
        <v>1823</v>
      </c>
      <c r="F1070" s="78">
        <v>1.654</v>
      </c>
      <c r="G1070" s="78" t="s">
        <v>2109</v>
      </c>
      <c r="H1070" s="78">
        <v>1.654</v>
      </c>
      <c r="I1070" s="78"/>
      <c r="J1070" s="78"/>
      <c r="K1070" s="197"/>
      <c r="L1070" s="3"/>
      <c r="M1070" s="3"/>
      <c r="N1070" s="65"/>
    </row>
    <row r="1071" spans="1:14" ht="45">
      <c r="A1071" s="179"/>
      <c r="B1071" s="60" t="s">
        <v>1193</v>
      </c>
      <c r="C1071" s="60" t="s">
        <v>1825</v>
      </c>
      <c r="D1071" s="60" t="s">
        <v>1826</v>
      </c>
      <c r="E1071" s="60" t="s">
        <v>1827</v>
      </c>
      <c r="F1071" s="78">
        <v>2.115</v>
      </c>
      <c r="G1071" s="78" t="s">
        <v>2109</v>
      </c>
      <c r="H1071" s="78">
        <v>2.115</v>
      </c>
      <c r="I1071" s="78"/>
      <c r="J1071" s="78"/>
      <c r="K1071" s="197"/>
      <c r="L1071" s="3"/>
      <c r="M1071" s="3"/>
      <c r="N1071" s="65"/>
    </row>
    <row r="1072" spans="1:14" ht="12.75">
      <c r="A1072" s="192" t="s">
        <v>1566</v>
      </c>
      <c r="B1072" s="192"/>
      <c r="C1072" s="192"/>
      <c r="D1072" s="192"/>
      <c r="E1072" s="192"/>
      <c r="F1072" s="46">
        <f>F1067+F1060+F1059</f>
        <v>237.69400000000002</v>
      </c>
      <c r="G1072" s="46"/>
      <c r="H1072" s="46"/>
      <c r="I1072" s="143"/>
      <c r="J1072" s="143"/>
      <c r="K1072" s="48"/>
      <c r="L1072" s="23"/>
      <c r="M1072" s="23"/>
      <c r="N1072" s="65"/>
    </row>
    <row r="1073" spans="1:14" ht="12.75">
      <c r="A1073" s="188" t="s">
        <v>1707</v>
      </c>
      <c r="B1073" s="188"/>
      <c r="C1073" s="188"/>
      <c r="D1073" s="188"/>
      <c r="E1073" s="188"/>
      <c r="F1073" s="188"/>
      <c r="G1073" s="188"/>
      <c r="H1073" s="188"/>
      <c r="I1073" s="89"/>
      <c r="J1073" s="89"/>
      <c r="K1073" s="59"/>
      <c r="L1073" s="64"/>
      <c r="M1073" s="64"/>
      <c r="N1073" s="65"/>
    </row>
    <row r="1074" spans="1:14" ht="42">
      <c r="A1074" s="98" t="s">
        <v>4344</v>
      </c>
      <c r="B1074" s="61" t="s">
        <v>33</v>
      </c>
      <c r="C1074" s="61" t="s">
        <v>35</v>
      </c>
      <c r="D1074" s="61" t="s">
        <v>34</v>
      </c>
      <c r="E1074" s="61" t="s">
        <v>2562</v>
      </c>
      <c r="F1074" s="46">
        <v>122.761</v>
      </c>
      <c r="G1074" s="55" t="s">
        <v>2108</v>
      </c>
      <c r="H1074" s="46">
        <v>122.761</v>
      </c>
      <c r="I1074" s="107"/>
      <c r="J1074" s="107"/>
      <c r="K1074" s="137" t="s">
        <v>3494</v>
      </c>
      <c r="L1074" s="64"/>
      <c r="M1074" s="64"/>
      <c r="N1074" s="65"/>
    </row>
    <row r="1075" spans="1:14" ht="31.5">
      <c r="A1075" s="186" t="s">
        <v>4345</v>
      </c>
      <c r="B1075" s="181" t="s">
        <v>4825</v>
      </c>
      <c r="C1075" s="61" t="s">
        <v>2107</v>
      </c>
      <c r="D1075" s="51" t="s">
        <v>4826</v>
      </c>
      <c r="E1075" s="51" t="s">
        <v>4827</v>
      </c>
      <c r="F1075" s="46">
        <f>SUM(F1076:F1082)</f>
        <v>17.151</v>
      </c>
      <c r="G1075" s="55" t="s">
        <v>2108</v>
      </c>
      <c r="H1075" s="46">
        <f>SUM(H1076:H1082)</f>
        <v>17.151</v>
      </c>
      <c r="I1075" s="104"/>
      <c r="J1075" s="104"/>
      <c r="K1075" s="178" t="s">
        <v>3492</v>
      </c>
      <c r="L1075" s="44"/>
      <c r="M1075" s="44"/>
      <c r="N1075" s="44"/>
    </row>
    <row r="1076" spans="1:14" ht="33.75">
      <c r="A1076" s="186"/>
      <c r="B1076" s="181"/>
      <c r="C1076" s="195" t="s">
        <v>35</v>
      </c>
      <c r="D1076" s="85" t="s">
        <v>4826</v>
      </c>
      <c r="E1076" s="85" t="s">
        <v>3518</v>
      </c>
      <c r="F1076" s="183">
        <v>12.539</v>
      </c>
      <c r="G1076" s="190" t="s">
        <v>2108</v>
      </c>
      <c r="H1076" s="183">
        <v>12.539</v>
      </c>
      <c r="I1076" s="104"/>
      <c r="J1076" s="104"/>
      <c r="K1076" s="178"/>
      <c r="L1076" s="44"/>
      <c r="M1076" s="44"/>
      <c r="N1076" s="44"/>
    </row>
    <row r="1077" spans="1:14" ht="12.75">
      <c r="A1077" s="186"/>
      <c r="B1077" s="181"/>
      <c r="C1077" s="195"/>
      <c r="D1077" s="85" t="s">
        <v>3519</v>
      </c>
      <c r="E1077" s="85" t="s">
        <v>3520</v>
      </c>
      <c r="F1077" s="183"/>
      <c r="G1077" s="190"/>
      <c r="H1077" s="183"/>
      <c r="I1077" s="104"/>
      <c r="J1077" s="104"/>
      <c r="K1077" s="178"/>
      <c r="L1077" s="44"/>
      <c r="M1077" s="44"/>
      <c r="N1077" s="44"/>
    </row>
    <row r="1078" spans="1:14" ht="12.75">
      <c r="A1078" s="186"/>
      <c r="B1078" s="181"/>
      <c r="C1078" s="195"/>
      <c r="D1078" s="85" t="s">
        <v>3521</v>
      </c>
      <c r="E1078" s="85" t="s">
        <v>3522</v>
      </c>
      <c r="F1078" s="183"/>
      <c r="G1078" s="190"/>
      <c r="H1078" s="183"/>
      <c r="I1078" s="104"/>
      <c r="J1078" s="104"/>
      <c r="K1078" s="178"/>
      <c r="L1078" s="44"/>
      <c r="M1078" s="44"/>
      <c r="N1078" s="44"/>
    </row>
    <row r="1079" spans="1:14" ht="33.75">
      <c r="A1079" s="186"/>
      <c r="B1079" s="181"/>
      <c r="C1079" s="195"/>
      <c r="D1079" s="85" t="s">
        <v>3523</v>
      </c>
      <c r="E1079" s="85" t="s">
        <v>4827</v>
      </c>
      <c r="F1079" s="183"/>
      <c r="G1079" s="190"/>
      <c r="H1079" s="183"/>
      <c r="I1079" s="104"/>
      <c r="J1079" s="104"/>
      <c r="K1079" s="178"/>
      <c r="L1079" s="44"/>
      <c r="M1079" s="44"/>
      <c r="N1079" s="44"/>
    </row>
    <row r="1080" spans="1:14" ht="45">
      <c r="A1080" s="186"/>
      <c r="B1080" s="84" t="s">
        <v>4828</v>
      </c>
      <c r="C1080" s="60" t="s">
        <v>926</v>
      </c>
      <c r="D1080" s="85" t="s">
        <v>3524</v>
      </c>
      <c r="E1080" s="85" t="s">
        <v>3525</v>
      </c>
      <c r="F1080" s="77">
        <v>2.052</v>
      </c>
      <c r="G1080" s="78" t="s">
        <v>2108</v>
      </c>
      <c r="H1080" s="77">
        <v>2.052</v>
      </c>
      <c r="I1080" s="104"/>
      <c r="J1080" s="104"/>
      <c r="K1080" s="178"/>
      <c r="L1080" s="44"/>
      <c r="M1080" s="44"/>
      <c r="N1080" s="44"/>
    </row>
    <row r="1081" spans="1:14" ht="45">
      <c r="A1081" s="186"/>
      <c r="B1081" s="84" t="s">
        <v>4829</v>
      </c>
      <c r="C1081" s="60" t="s">
        <v>3526</v>
      </c>
      <c r="D1081" s="85" t="s">
        <v>3527</v>
      </c>
      <c r="E1081" s="85" t="s">
        <v>3528</v>
      </c>
      <c r="F1081" s="77">
        <v>1.286</v>
      </c>
      <c r="G1081" s="78" t="s">
        <v>2108</v>
      </c>
      <c r="H1081" s="77">
        <v>1.286</v>
      </c>
      <c r="I1081" s="104"/>
      <c r="J1081" s="104"/>
      <c r="K1081" s="178"/>
      <c r="L1081" s="44"/>
      <c r="M1081" s="44"/>
      <c r="N1081" s="44"/>
    </row>
    <row r="1082" spans="1:14" ht="45">
      <c r="A1082" s="186"/>
      <c r="B1082" s="84" t="s">
        <v>4830</v>
      </c>
      <c r="C1082" s="60" t="s">
        <v>1679</v>
      </c>
      <c r="D1082" s="85" t="s">
        <v>3529</v>
      </c>
      <c r="E1082" s="85" t="s">
        <v>3530</v>
      </c>
      <c r="F1082" s="77">
        <v>1.274</v>
      </c>
      <c r="G1082" s="78" t="s">
        <v>2108</v>
      </c>
      <c r="H1082" s="77">
        <v>1.274</v>
      </c>
      <c r="I1082" s="104"/>
      <c r="J1082" s="104"/>
      <c r="K1082" s="178"/>
      <c r="L1082" s="44"/>
      <c r="M1082" s="44"/>
      <c r="N1082" s="44"/>
    </row>
    <row r="1083" spans="1:14" ht="31.5">
      <c r="A1083" s="186" t="s">
        <v>4346</v>
      </c>
      <c r="B1083" s="181" t="s">
        <v>4831</v>
      </c>
      <c r="C1083" s="61" t="s">
        <v>2107</v>
      </c>
      <c r="D1083" s="51" t="s">
        <v>3531</v>
      </c>
      <c r="E1083" s="51" t="s">
        <v>3532</v>
      </c>
      <c r="F1083" s="46">
        <f>SUM(F1084:F1086)</f>
        <v>5.577</v>
      </c>
      <c r="G1083" s="55" t="s">
        <v>2109</v>
      </c>
      <c r="H1083" s="46">
        <f>SUM(H1084:H1086)</f>
        <v>5.577</v>
      </c>
      <c r="I1083" s="104"/>
      <c r="J1083" s="104"/>
      <c r="K1083" s="178" t="s">
        <v>3492</v>
      </c>
      <c r="L1083" s="44"/>
      <c r="M1083" s="44"/>
      <c r="N1083" s="44"/>
    </row>
    <row r="1084" spans="1:14" ht="22.5">
      <c r="A1084" s="186"/>
      <c r="B1084" s="181"/>
      <c r="C1084" s="195" t="s">
        <v>35</v>
      </c>
      <c r="D1084" s="85" t="s">
        <v>3533</v>
      </c>
      <c r="E1084" s="85" t="s">
        <v>3534</v>
      </c>
      <c r="F1084" s="183">
        <v>4.557</v>
      </c>
      <c r="G1084" s="190" t="s">
        <v>2109</v>
      </c>
      <c r="H1084" s="183">
        <v>4.557</v>
      </c>
      <c r="I1084" s="104"/>
      <c r="J1084" s="104"/>
      <c r="K1084" s="178"/>
      <c r="L1084" s="44"/>
      <c r="M1084" s="44"/>
      <c r="N1084" s="44"/>
    </row>
    <row r="1085" spans="1:14" ht="33.75">
      <c r="A1085" s="186"/>
      <c r="B1085" s="181"/>
      <c r="C1085" s="195"/>
      <c r="D1085" s="85" t="s">
        <v>3535</v>
      </c>
      <c r="E1085" s="85" t="s">
        <v>3532</v>
      </c>
      <c r="F1085" s="183"/>
      <c r="G1085" s="190"/>
      <c r="H1085" s="183"/>
      <c r="I1085" s="104"/>
      <c r="J1085" s="104"/>
      <c r="K1085" s="178"/>
      <c r="L1085" s="44"/>
      <c r="M1085" s="44"/>
      <c r="N1085" s="44"/>
    </row>
    <row r="1086" spans="1:14" ht="33.75">
      <c r="A1086" s="186"/>
      <c r="B1086" s="84" t="s">
        <v>4832</v>
      </c>
      <c r="C1086" s="60" t="s">
        <v>3536</v>
      </c>
      <c r="D1086" s="85" t="s">
        <v>3537</v>
      </c>
      <c r="E1086" s="85" t="s">
        <v>3538</v>
      </c>
      <c r="F1086" s="77">
        <v>1.02</v>
      </c>
      <c r="G1086" s="78" t="s">
        <v>2109</v>
      </c>
      <c r="H1086" s="77">
        <v>1.02</v>
      </c>
      <c r="I1086" s="104"/>
      <c r="J1086" s="104"/>
      <c r="K1086" s="178"/>
      <c r="L1086" s="44"/>
      <c r="M1086" s="44"/>
      <c r="N1086" s="44"/>
    </row>
    <row r="1087" spans="1:14" ht="21">
      <c r="A1087" s="141" t="s">
        <v>4347</v>
      </c>
      <c r="B1087" s="72" t="s">
        <v>1680</v>
      </c>
      <c r="C1087" s="61" t="s">
        <v>35</v>
      </c>
      <c r="D1087" s="51" t="s">
        <v>3539</v>
      </c>
      <c r="E1087" s="51" t="s">
        <v>3540</v>
      </c>
      <c r="F1087" s="46">
        <v>10.72</v>
      </c>
      <c r="G1087" s="55" t="s">
        <v>2109</v>
      </c>
      <c r="H1087" s="46">
        <f>F1087</f>
        <v>10.72</v>
      </c>
      <c r="I1087" s="104"/>
      <c r="J1087" s="104"/>
      <c r="K1087" s="81" t="s">
        <v>3492</v>
      </c>
      <c r="L1087" s="44"/>
      <c r="M1087" s="44"/>
      <c r="N1087" s="44"/>
    </row>
    <row r="1088" spans="1:14" ht="31.5">
      <c r="A1088" s="186" t="s">
        <v>4348</v>
      </c>
      <c r="B1088" s="181" t="s">
        <v>1682</v>
      </c>
      <c r="C1088" s="61" t="s">
        <v>2107</v>
      </c>
      <c r="D1088" s="51" t="s">
        <v>3541</v>
      </c>
      <c r="E1088" s="51" t="s">
        <v>3543</v>
      </c>
      <c r="F1088" s="46">
        <f>F1089+F1090</f>
        <v>9.623</v>
      </c>
      <c r="G1088" s="55" t="s">
        <v>2109</v>
      </c>
      <c r="H1088" s="46">
        <f>SUM(H1089:H1090)</f>
        <v>9.623</v>
      </c>
      <c r="I1088" s="104"/>
      <c r="J1088" s="104"/>
      <c r="K1088" s="178" t="s">
        <v>3492</v>
      </c>
      <c r="L1088" s="44"/>
      <c r="M1088" s="44"/>
      <c r="N1088" s="44"/>
    </row>
    <row r="1089" spans="1:14" ht="12.75">
      <c r="A1089" s="186"/>
      <c r="B1089" s="181"/>
      <c r="C1089" s="60" t="s">
        <v>35</v>
      </c>
      <c r="D1089" s="85" t="s">
        <v>3542</v>
      </c>
      <c r="E1089" s="85" t="s">
        <v>3543</v>
      </c>
      <c r="F1089" s="77">
        <v>8.059</v>
      </c>
      <c r="G1089" s="78" t="s">
        <v>2109</v>
      </c>
      <c r="H1089" s="77">
        <v>8.059</v>
      </c>
      <c r="I1089" s="104"/>
      <c r="J1089" s="104"/>
      <c r="K1089" s="178"/>
      <c r="L1089" s="44"/>
      <c r="M1089" s="44"/>
      <c r="N1089" s="44"/>
    </row>
    <row r="1090" spans="1:14" ht="45">
      <c r="A1090" s="186"/>
      <c r="B1090" s="84" t="s">
        <v>3544</v>
      </c>
      <c r="C1090" s="60" t="s">
        <v>3545</v>
      </c>
      <c r="D1090" s="85" t="s">
        <v>3546</v>
      </c>
      <c r="E1090" s="85" t="s">
        <v>3547</v>
      </c>
      <c r="F1090" s="77">
        <v>1.564</v>
      </c>
      <c r="G1090" s="78" t="s">
        <v>2109</v>
      </c>
      <c r="H1090" s="77">
        <v>1.564</v>
      </c>
      <c r="I1090" s="104"/>
      <c r="J1090" s="104"/>
      <c r="K1090" s="178"/>
      <c r="L1090" s="44"/>
      <c r="M1090" s="44"/>
      <c r="N1090" s="44"/>
    </row>
    <row r="1091" spans="1:14" ht="31.5">
      <c r="A1091" s="141" t="s">
        <v>4349</v>
      </c>
      <c r="B1091" s="72" t="s">
        <v>1683</v>
      </c>
      <c r="C1091" s="61" t="s">
        <v>35</v>
      </c>
      <c r="D1091" s="51" t="s">
        <v>3548</v>
      </c>
      <c r="E1091" s="51" t="s">
        <v>3549</v>
      </c>
      <c r="F1091" s="46">
        <v>7.032</v>
      </c>
      <c r="G1091" s="55" t="s">
        <v>2109</v>
      </c>
      <c r="H1091" s="46">
        <f>F1091</f>
        <v>7.032</v>
      </c>
      <c r="I1091" s="104"/>
      <c r="J1091" s="104"/>
      <c r="K1091" s="59" t="s">
        <v>3492</v>
      </c>
      <c r="L1091" s="44"/>
      <c r="M1091" s="44"/>
      <c r="N1091" s="44"/>
    </row>
    <row r="1092" spans="1:14" ht="21">
      <c r="A1092" s="186" t="s">
        <v>4350</v>
      </c>
      <c r="B1092" s="181" t="s">
        <v>1684</v>
      </c>
      <c r="C1092" s="61" t="s">
        <v>2107</v>
      </c>
      <c r="D1092" s="51" t="s">
        <v>3550</v>
      </c>
      <c r="E1092" s="51" t="s">
        <v>3567</v>
      </c>
      <c r="F1092" s="46">
        <f>F1093+F1101+F1102+F1103+F1104+F1105+F1106+F1107+F1108</f>
        <v>91.56299999999999</v>
      </c>
      <c r="G1092" s="55" t="s">
        <v>4666</v>
      </c>
      <c r="H1092" s="46" t="s">
        <v>4667</v>
      </c>
      <c r="I1092" s="59" t="s">
        <v>2109</v>
      </c>
      <c r="J1092" s="59" t="s">
        <v>3737</v>
      </c>
      <c r="K1092" s="178" t="s">
        <v>3492</v>
      </c>
      <c r="L1092" s="44"/>
      <c r="M1092" s="44"/>
      <c r="N1092" s="44"/>
    </row>
    <row r="1093" spans="1:14" ht="12.75">
      <c r="A1093" s="186"/>
      <c r="B1093" s="181"/>
      <c r="C1093" s="195" t="s">
        <v>35</v>
      </c>
      <c r="D1093" s="85" t="s">
        <v>3551</v>
      </c>
      <c r="E1093" s="85" t="s">
        <v>3552</v>
      </c>
      <c r="F1093" s="183">
        <v>81.368</v>
      </c>
      <c r="G1093" s="190" t="s">
        <v>3553</v>
      </c>
      <c r="H1093" s="183">
        <v>81.368</v>
      </c>
      <c r="I1093" s="104"/>
      <c r="J1093" s="104"/>
      <c r="K1093" s="178"/>
      <c r="L1093" s="44"/>
      <c r="M1093" s="44"/>
      <c r="N1093" s="44"/>
    </row>
    <row r="1094" spans="1:14" ht="12.75">
      <c r="A1094" s="186"/>
      <c r="B1094" s="181"/>
      <c r="C1094" s="195"/>
      <c r="D1094" s="85" t="s">
        <v>3554</v>
      </c>
      <c r="E1094" s="85" t="s">
        <v>3555</v>
      </c>
      <c r="F1094" s="183"/>
      <c r="G1094" s="190"/>
      <c r="H1094" s="183"/>
      <c r="I1094" s="104"/>
      <c r="J1094" s="104"/>
      <c r="K1094" s="178"/>
      <c r="L1094" s="44"/>
      <c r="M1094" s="44"/>
      <c r="N1094" s="44"/>
    </row>
    <row r="1095" spans="1:14" ht="12.75">
      <c r="A1095" s="186"/>
      <c r="B1095" s="181"/>
      <c r="C1095" s="195"/>
      <c r="D1095" s="85" t="s">
        <v>3556</v>
      </c>
      <c r="E1095" s="85" t="s">
        <v>3557</v>
      </c>
      <c r="F1095" s="183"/>
      <c r="G1095" s="190"/>
      <c r="H1095" s="183"/>
      <c r="I1095" s="104"/>
      <c r="J1095" s="104"/>
      <c r="K1095" s="178"/>
      <c r="L1095" s="44"/>
      <c r="M1095" s="44"/>
      <c r="N1095" s="44"/>
    </row>
    <row r="1096" spans="1:14" ht="12.75">
      <c r="A1096" s="186"/>
      <c r="B1096" s="181"/>
      <c r="C1096" s="195"/>
      <c r="D1096" s="85" t="s">
        <v>3558</v>
      </c>
      <c r="E1096" s="85" t="s">
        <v>3559</v>
      </c>
      <c r="F1096" s="183"/>
      <c r="G1096" s="190"/>
      <c r="H1096" s="183"/>
      <c r="I1096" s="104"/>
      <c r="J1096" s="104"/>
      <c r="K1096" s="178"/>
      <c r="L1096" s="44"/>
      <c r="M1096" s="44"/>
      <c r="N1096" s="44"/>
    </row>
    <row r="1097" spans="1:14" ht="12.75">
      <c r="A1097" s="186"/>
      <c r="B1097" s="181"/>
      <c r="C1097" s="195"/>
      <c r="D1097" s="85" t="s">
        <v>3560</v>
      </c>
      <c r="E1097" s="85" t="s">
        <v>3561</v>
      </c>
      <c r="F1097" s="183"/>
      <c r="G1097" s="190"/>
      <c r="H1097" s="183"/>
      <c r="I1097" s="104"/>
      <c r="J1097" s="104"/>
      <c r="K1097" s="178"/>
      <c r="L1097" s="44"/>
      <c r="M1097" s="44"/>
      <c r="N1097" s="44"/>
    </row>
    <row r="1098" spans="1:14" ht="12.75">
      <c r="A1098" s="186"/>
      <c r="B1098" s="181"/>
      <c r="C1098" s="195"/>
      <c r="D1098" s="85" t="s">
        <v>3562</v>
      </c>
      <c r="E1098" s="85" t="s">
        <v>3563</v>
      </c>
      <c r="F1098" s="183"/>
      <c r="G1098" s="190"/>
      <c r="H1098" s="183"/>
      <c r="I1098" s="104"/>
      <c r="J1098" s="104"/>
      <c r="K1098" s="178"/>
      <c r="L1098" s="44"/>
      <c r="M1098" s="44"/>
      <c r="N1098" s="44"/>
    </row>
    <row r="1099" spans="1:14" ht="12.75">
      <c r="A1099" s="186"/>
      <c r="B1099" s="181"/>
      <c r="C1099" s="195"/>
      <c r="D1099" s="85" t="s">
        <v>3564</v>
      </c>
      <c r="E1099" s="85" t="s">
        <v>3565</v>
      </c>
      <c r="F1099" s="183"/>
      <c r="G1099" s="190"/>
      <c r="H1099" s="183"/>
      <c r="I1099" s="104"/>
      <c r="J1099" s="104"/>
      <c r="K1099" s="178"/>
      <c r="L1099" s="44"/>
      <c r="M1099" s="44"/>
      <c r="N1099" s="44"/>
    </row>
    <row r="1100" spans="1:14" ht="12.75">
      <c r="A1100" s="186"/>
      <c r="B1100" s="181"/>
      <c r="C1100" s="195"/>
      <c r="D1100" s="85" t="s">
        <v>3566</v>
      </c>
      <c r="E1100" s="85" t="s">
        <v>3567</v>
      </c>
      <c r="F1100" s="183"/>
      <c r="G1100" s="190"/>
      <c r="H1100" s="183"/>
      <c r="I1100" s="104"/>
      <c r="J1100" s="104"/>
      <c r="K1100" s="178"/>
      <c r="L1100" s="44"/>
      <c r="M1100" s="44"/>
      <c r="N1100" s="44"/>
    </row>
    <row r="1101" spans="1:14" ht="45">
      <c r="A1101" s="186"/>
      <c r="B1101" s="84" t="s">
        <v>3568</v>
      </c>
      <c r="C1101" s="60" t="s">
        <v>3569</v>
      </c>
      <c r="D1101" s="85" t="s">
        <v>3570</v>
      </c>
      <c r="E1101" s="85" t="s">
        <v>3571</v>
      </c>
      <c r="F1101" s="77">
        <v>0.472</v>
      </c>
      <c r="G1101" s="78" t="s">
        <v>2108</v>
      </c>
      <c r="H1101" s="77">
        <v>0.472</v>
      </c>
      <c r="I1101" s="104"/>
      <c r="J1101" s="104"/>
      <c r="K1101" s="178"/>
      <c r="L1101" s="44"/>
      <c r="M1101" s="44"/>
      <c r="N1101" s="44"/>
    </row>
    <row r="1102" spans="1:14" ht="45">
      <c r="A1102" s="186"/>
      <c r="B1102" s="84" t="s">
        <v>3572</v>
      </c>
      <c r="C1102" s="60" t="s">
        <v>3573</v>
      </c>
      <c r="D1102" s="85" t="s">
        <v>3574</v>
      </c>
      <c r="E1102" s="85" t="s">
        <v>3575</v>
      </c>
      <c r="F1102" s="77">
        <v>0.939</v>
      </c>
      <c r="G1102" s="78" t="s">
        <v>2108</v>
      </c>
      <c r="H1102" s="77">
        <v>0.939</v>
      </c>
      <c r="I1102" s="104"/>
      <c r="J1102" s="104"/>
      <c r="K1102" s="178"/>
      <c r="L1102" s="44"/>
      <c r="M1102" s="44"/>
      <c r="N1102" s="44"/>
    </row>
    <row r="1103" spans="1:14" ht="45">
      <c r="A1103" s="186"/>
      <c r="B1103" s="84" t="s">
        <v>3576</v>
      </c>
      <c r="C1103" s="60" t="s">
        <v>3577</v>
      </c>
      <c r="D1103" s="85" t="s">
        <v>3578</v>
      </c>
      <c r="E1103" s="85" t="s">
        <v>3579</v>
      </c>
      <c r="F1103" s="77">
        <v>3.858</v>
      </c>
      <c r="G1103" s="78" t="s">
        <v>2108</v>
      </c>
      <c r="H1103" s="77">
        <v>3.858</v>
      </c>
      <c r="I1103" s="104"/>
      <c r="J1103" s="104"/>
      <c r="K1103" s="178"/>
      <c r="L1103" s="44"/>
      <c r="M1103" s="44"/>
      <c r="N1103" s="44"/>
    </row>
    <row r="1104" spans="1:14" ht="45">
      <c r="A1104" s="186"/>
      <c r="B1104" s="84" t="s">
        <v>3580</v>
      </c>
      <c r="C1104" s="60" t="s">
        <v>3581</v>
      </c>
      <c r="D1104" s="85" t="s">
        <v>3582</v>
      </c>
      <c r="E1104" s="85" t="s">
        <v>3583</v>
      </c>
      <c r="F1104" s="77">
        <v>1.015</v>
      </c>
      <c r="G1104" s="78" t="s">
        <v>2108</v>
      </c>
      <c r="H1104" s="77">
        <v>1.015</v>
      </c>
      <c r="I1104" s="104"/>
      <c r="J1104" s="104"/>
      <c r="K1104" s="178"/>
      <c r="L1104" s="44"/>
      <c r="M1104" s="44"/>
      <c r="N1104" s="44"/>
    </row>
    <row r="1105" spans="1:14" ht="45">
      <c r="A1105" s="186"/>
      <c r="B1105" s="84" t="s">
        <v>3584</v>
      </c>
      <c r="C1105" s="60" t="s">
        <v>3585</v>
      </c>
      <c r="D1105" s="85" t="s">
        <v>3586</v>
      </c>
      <c r="E1105" s="85" t="s">
        <v>3587</v>
      </c>
      <c r="F1105" s="77">
        <v>1.204</v>
      </c>
      <c r="G1105" s="78" t="s">
        <v>2108</v>
      </c>
      <c r="H1105" s="77">
        <v>1.204</v>
      </c>
      <c r="I1105" s="104"/>
      <c r="J1105" s="104"/>
      <c r="K1105" s="178"/>
      <c r="L1105" s="44"/>
      <c r="M1105" s="44"/>
      <c r="N1105" s="44"/>
    </row>
    <row r="1106" spans="1:14" ht="45">
      <c r="A1106" s="186"/>
      <c r="B1106" s="84" t="s">
        <v>3588</v>
      </c>
      <c r="C1106" s="85" t="s">
        <v>3589</v>
      </c>
      <c r="D1106" s="85" t="s">
        <v>3590</v>
      </c>
      <c r="E1106" s="85" t="s">
        <v>3591</v>
      </c>
      <c r="F1106" s="77">
        <v>0.733</v>
      </c>
      <c r="G1106" s="78" t="s">
        <v>2108</v>
      </c>
      <c r="H1106" s="77">
        <v>0.733</v>
      </c>
      <c r="I1106" s="104"/>
      <c r="J1106" s="104"/>
      <c r="K1106" s="178"/>
      <c r="L1106" s="44"/>
      <c r="M1106" s="44"/>
      <c r="N1106" s="44"/>
    </row>
    <row r="1107" spans="1:14" ht="45">
      <c r="A1107" s="186"/>
      <c r="B1107" s="84" t="s">
        <v>3592</v>
      </c>
      <c r="C1107" s="85" t="s">
        <v>1705</v>
      </c>
      <c r="D1107" s="85" t="s">
        <v>3593</v>
      </c>
      <c r="E1107" s="85" t="s">
        <v>3594</v>
      </c>
      <c r="F1107" s="77">
        <v>0.908</v>
      </c>
      <c r="G1107" s="78" t="s">
        <v>2109</v>
      </c>
      <c r="H1107" s="77">
        <v>0.908</v>
      </c>
      <c r="I1107" s="104"/>
      <c r="J1107" s="104"/>
      <c r="K1107" s="178"/>
      <c r="L1107" s="44"/>
      <c r="M1107" s="44"/>
      <c r="N1107" s="44"/>
    </row>
    <row r="1108" spans="1:14" ht="45">
      <c r="A1108" s="186"/>
      <c r="B1108" s="84" t="s">
        <v>3595</v>
      </c>
      <c r="C1108" s="85" t="s">
        <v>3596</v>
      </c>
      <c r="D1108" s="85" t="s">
        <v>3597</v>
      </c>
      <c r="E1108" s="85" t="s">
        <v>3598</v>
      </c>
      <c r="F1108" s="77">
        <v>1.066</v>
      </c>
      <c r="G1108" s="78" t="s">
        <v>2109</v>
      </c>
      <c r="H1108" s="77">
        <v>1.066</v>
      </c>
      <c r="I1108" s="104"/>
      <c r="J1108" s="104"/>
      <c r="K1108" s="178"/>
      <c r="L1108" s="44"/>
      <c r="M1108" s="44"/>
      <c r="N1108" s="44"/>
    </row>
    <row r="1109" spans="1:14" ht="31.5">
      <c r="A1109" s="186" t="s">
        <v>4351</v>
      </c>
      <c r="B1109" s="181" t="s">
        <v>4833</v>
      </c>
      <c r="C1109" s="61" t="s">
        <v>2107</v>
      </c>
      <c r="D1109" s="51" t="s">
        <v>3599</v>
      </c>
      <c r="E1109" s="51" t="s">
        <v>3600</v>
      </c>
      <c r="F1109" s="46">
        <f>SUM(F1110:F1111)</f>
        <v>5.834</v>
      </c>
      <c r="G1109" s="55" t="s">
        <v>2109</v>
      </c>
      <c r="H1109" s="46">
        <f>SUM(H1110:H1111)</f>
        <v>5.834</v>
      </c>
      <c r="I1109" s="104"/>
      <c r="J1109" s="104"/>
      <c r="K1109" s="178" t="s">
        <v>3492</v>
      </c>
      <c r="L1109" s="44"/>
      <c r="M1109" s="44"/>
      <c r="N1109" s="44"/>
    </row>
    <row r="1110" spans="1:14" ht="22.5">
      <c r="A1110" s="186"/>
      <c r="B1110" s="181"/>
      <c r="C1110" s="60" t="s">
        <v>35</v>
      </c>
      <c r="D1110" s="85" t="s">
        <v>3601</v>
      </c>
      <c r="E1110" s="85" t="s">
        <v>3600</v>
      </c>
      <c r="F1110" s="77">
        <v>3.925</v>
      </c>
      <c r="G1110" s="78" t="s">
        <v>2109</v>
      </c>
      <c r="H1110" s="77">
        <v>3.925</v>
      </c>
      <c r="I1110" s="104"/>
      <c r="J1110" s="104"/>
      <c r="K1110" s="178"/>
      <c r="L1110" s="44"/>
      <c r="M1110" s="44"/>
      <c r="N1110" s="44"/>
    </row>
    <row r="1111" spans="1:14" ht="45">
      <c r="A1111" s="186"/>
      <c r="B1111" s="84" t="s">
        <v>4834</v>
      </c>
      <c r="C1111" s="60" t="s">
        <v>1702</v>
      </c>
      <c r="D1111" s="85" t="s">
        <v>3599</v>
      </c>
      <c r="E1111" s="85" t="s">
        <v>3602</v>
      </c>
      <c r="F1111" s="77">
        <v>1.909</v>
      </c>
      <c r="G1111" s="78" t="s">
        <v>2109</v>
      </c>
      <c r="H1111" s="77">
        <v>1.909</v>
      </c>
      <c r="I1111" s="104"/>
      <c r="J1111" s="104"/>
      <c r="K1111" s="178"/>
      <c r="L1111" s="44"/>
      <c r="M1111" s="44"/>
      <c r="N1111" s="44"/>
    </row>
    <row r="1112" spans="1:14" ht="31.5">
      <c r="A1112" s="186" t="s">
        <v>4352</v>
      </c>
      <c r="B1112" s="181" t="s">
        <v>1685</v>
      </c>
      <c r="C1112" s="61" t="s">
        <v>2107</v>
      </c>
      <c r="D1112" s="51" t="s">
        <v>3603</v>
      </c>
      <c r="E1112" s="51" t="s">
        <v>3605</v>
      </c>
      <c r="F1112" s="46">
        <f>SUM(F1113:F1114)</f>
        <v>9.303</v>
      </c>
      <c r="G1112" s="55" t="s">
        <v>2109</v>
      </c>
      <c r="H1112" s="46">
        <f>SUM(H1113:H1114)</f>
        <v>9.303</v>
      </c>
      <c r="I1112" s="104"/>
      <c r="J1112" s="104"/>
      <c r="K1112" s="178" t="s">
        <v>3492</v>
      </c>
      <c r="L1112" s="44"/>
      <c r="M1112" s="44"/>
      <c r="N1112" s="44"/>
    </row>
    <row r="1113" spans="1:14" ht="12.75">
      <c r="A1113" s="186"/>
      <c r="B1113" s="181"/>
      <c r="C1113" s="60" t="s">
        <v>35</v>
      </c>
      <c r="D1113" s="85" t="s">
        <v>3604</v>
      </c>
      <c r="E1113" s="85" t="s">
        <v>3605</v>
      </c>
      <c r="F1113" s="77">
        <v>9.018</v>
      </c>
      <c r="G1113" s="78" t="s">
        <v>2109</v>
      </c>
      <c r="H1113" s="77">
        <v>9.018</v>
      </c>
      <c r="I1113" s="104"/>
      <c r="J1113" s="104"/>
      <c r="K1113" s="178"/>
      <c r="L1113" s="44"/>
      <c r="M1113" s="44"/>
      <c r="N1113" s="44"/>
    </row>
    <row r="1114" spans="1:14" ht="45">
      <c r="A1114" s="186"/>
      <c r="B1114" s="84" t="s">
        <v>3606</v>
      </c>
      <c r="C1114" s="60" t="s">
        <v>3577</v>
      </c>
      <c r="D1114" s="85" t="s">
        <v>3607</v>
      </c>
      <c r="E1114" s="85" t="s">
        <v>3608</v>
      </c>
      <c r="F1114" s="77">
        <v>0.285</v>
      </c>
      <c r="G1114" s="78" t="s">
        <v>2109</v>
      </c>
      <c r="H1114" s="77">
        <v>0.285</v>
      </c>
      <c r="I1114" s="104"/>
      <c r="J1114" s="104"/>
      <c r="K1114" s="178"/>
      <c r="L1114" s="44"/>
      <c r="M1114" s="44"/>
      <c r="N1114" s="44"/>
    </row>
    <row r="1115" spans="1:14" ht="31.5">
      <c r="A1115" s="186" t="s">
        <v>4353</v>
      </c>
      <c r="B1115" s="181" t="s">
        <v>1686</v>
      </c>
      <c r="C1115" s="61" t="s">
        <v>2107</v>
      </c>
      <c r="D1115" s="51" t="s">
        <v>3609</v>
      </c>
      <c r="E1115" s="51" t="s">
        <v>3611</v>
      </c>
      <c r="F1115" s="46">
        <f>F1116+F1117</f>
        <v>4.13</v>
      </c>
      <c r="G1115" s="55" t="s">
        <v>2109</v>
      </c>
      <c r="H1115" s="46">
        <f>SUM(H1116:H1117)</f>
        <v>4.13</v>
      </c>
      <c r="I1115" s="104"/>
      <c r="J1115" s="104"/>
      <c r="K1115" s="178" t="s">
        <v>3492</v>
      </c>
      <c r="L1115" s="44"/>
      <c r="M1115" s="44"/>
      <c r="N1115" s="44"/>
    </row>
    <row r="1116" spans="1:14" ht="12.75">
      <c r="A1116" s="186"/>
      <c r="B1116" s="181"/>
      <c r="C1116" s="60" t="s">
        <v>35</v>
      </c>
      <c r="D1116" s="85" t="s">
        <v>3610</v>
      </c>
      <c r="E1116" s="85" t="s">
        <v>3611</v>
      </c>
      <c r="F1116" s="77">
        <v>3.22</v>
      </c>
      <c r="G1116" s="78" t="s">
        <v>2109</v>
      </c>
      <c r="H1116" s="77">
        <v>3.22</v>
      </c>
      <c r="I1116" s="104"/>
      <c r="J1116" s="104"/>
      <c r="K1116" s="178"/>
      <c r="L1116" s="44"/>
      <c r="M1116" s="44"/>
      <c r="N1116" s="44"/>
    </row>
    <row r="1117" spans="1:14" ht="33.75">
      <c r="A1117" s="186"/>
      <c r="B1117" s="84" t="s">
        <v>3612</v>
      </c>
      <c r="C1117" s="60" t="s">
        <v>3613</v>
      </c>
      <c r="D1117" s="85" t="s">
        <v>3609</v>
      </c>
      <c r="E1117" s="85" t="s">
        <v>3614</v>
      </c>
      <c r="F1117" s="77">
        <v>0.91</v>
      </c>
      <c r="G1117" s="78" t="s">
        <v>2109</v>
      </c>
      <c r="H1117" s="77">
        <v>0.91</v>
      </c>
      <c r="I1117" s="104"/>
      <c r="J1117" s="104"/>
      <c r="K1117" s="178"/>
      <c r="L1117" s="44"/>
      <c r="M1117" s="44"/>
      <c r="N1117" s="44"/>
    </row>
    <row r="1118" spans="1:14" ht="31.5">
      <c r="A1118" s="186" t="s">
        <v>4354</v>
      </c>
      <c r="B1118" s="202" t="s">
        <v>2243</v>
      </c>
      <c r="C1118" s="204" t="s">
        <v>2107</v>
      </c>
      <c r="D1118" s="51" t="s">
        <v>3615</v>
      </c>
      <c r="E1118" s="51" t="s">
        <v>3622</v>
      </c>
      <c r="F1118" s="46">
        <f>F1119+F1123+F1124+F1125</f>
        <v>41.583</v>
      </c>
      <c r="G1118" s="55" t="s">
        <v>2108</v>
      </c>
      <c r="H1118" s="46">
        <f>H1119+H1123+H1124+H1125</f>
        <v>41.583</v>
      </c>
      <c r="I1118" s="104"/>
      <c r="J1118" s="104"/>
      <c r="K1118" s="178" t="s">
        <v>3492</v>
      </c>
      <c r="L1118" s="44"/>
      <c r="M1118" s="44"/>
      <c r="N1118" s="44"/>
    </row>
    <row r="1119" spans="1:14" ht="33.75">
      <c r="A1119" s="186"/>
      <c r="B1119" s="202"/>
      <c r="C1119" s="204"/>
      <c r="D1119" s="85" t="s">
        <v>3615</v>
      </c>
      <c r="E1119" s="85" t="s">
        <v>3616</v>
      </c>
      <c r="F1119" s="183">
        <v>39.109</v>
      </c>
      <c r="G1119" s="183" t="s">
        <v>2108</v>
      </c>
      <c r="H1119" s="183">
        <v>39.109</v>
      </c>
      <c r="I1119" s="104"/>
      <c r="J1119" s="104"/>
      <c r="K1119" s="178"/>
      <c r="L1119" s="44"/>
      <c r="M1119" s="44"/>
      <c r="N1119" s="44"/>
    </row>
    <row r="1120" spans="1:14" ht="12.75">
      <c r="A1120" s="186"/>
      <c r="B1120" s="202"/>
      <c r="C1120" s="204"/>
      <c r="D1120" s="85" t="s">
        <v>3617</v>
      </c>
      <c r="E1120" s="85" t="s">
        <v>3618</v>
      </c>
      <c r="F1120" s="183"/>
      <c r="G1120" s="183"/>
      <c r="H1120" s="183"/>
      <c r="I1120" s="104"/>
      <c r="J1120" s="104"/>
      <c r="K1120" s="178"/>
      <c r="L1120" s="44"/>
      <c r="M1120" s="44"/>
      <c r="N1120" s="44"/>
    </row>
    <row r="1121" spans="1:14" ht="12.75">
      <c r="A1121" s="186"/>
      <c r="B1121" s="202"/>
      <c r="C1121" s="204"/>
      <c r="D1121" s="85" t="s">
        <v>3619</v>
      </c>
      <c r="E1121" s="85" t="s">
        <v>3620</v>
      </c>
      <c r="F1121" s="183"/>
      <c r="G1121" s="183"/>
      <c r="H1121" s="183"/>
      <c r="I1121" s="104"/>
      <c r="J1121" s="104"/>
      <c r="K1121" s="178"/>
      <c r="L1121" s="44"/>
      <c r="M1121" s="44"/>
      <c r="N1121" s="44"/>
    </row>
    <row r="1122" spans="1:14" ht="12.75">
      <c r="A1122" s="186"/>
      <c r="B1122" s="202"/>
      <c r="C1122" s="204"/>
      <c r="D1122" s="85" t="s">
        <v>3621</v>
      </c>
      <c r="E1122" s="85" t="s">
        <v>3622</v>
      </c>
      <c r="F1122" s="183"/>
      <c r="G1122" s="183"/>
      <c r="H1122" s="183"/>
      <c r="I1122" s="104"/>
      <c r="J1122" s="104"/>
      <c r="K1122" s="178"/>
      <c r="L1122" s="44"/>
      <c r="M1122" s="44"/>
      <c r="N1122" s="44"/>
    </row>
    <row r="1123" spans="1:14" ht="45">
      <c r="A1123" s="186"/>
      <c r="B1123" s="85" t="s">
        <v>3623</v>
      </c>
      <c r="C1123" s="60" t="s">
        <v>3624</v>
      </c>
      <c r="D1123" s="85" t="s">
        <v>3625</v>
      </c>
      <c r="E1123" s="85" t="s">
        <v>3626</v>
      </c>
      <c r="F1123" s="77">
        <v>0.772</v>
      </c>
      <c r="G1123" s="78" t="s">
        <v>2108</v>
      </c>
      <c r="H1123" s="77">
        <v>0.772</v>
      </c>
      <c r="I1123" s="104"/>
      <c r="J1123" s="104"/>
      <c r="K1123" s="178"/>
      <c r="L1123" s="44"/>
      <c r="M1123" s="44"/>
      <c r="N1123" s="44"/>
    </row>
    <row r="1124" spans="1:14" ht="45">
      <c r="A1124" s="186"/>
      <c r="B1124" s="85" t="s">
        <v>3627</v>
      </c>
      <c r="C1124" s="60" t="s">
        <v>3628</v>
      </c>
      <c r="D1124" s="85" t="s">
        <v>3629</v>
      </c>
      <c r="E1124" s="85" t="s">
        <v>3630</v>
      </c>
      <c r="F1124" s="77">
        <v>0.939</v>
      </c>
      <c r="G1124" s="78" t="s">
        <v>2108</v>
      </c>
      <c r="H1124" s="77">
        <v>0.939</v>
      </c>
      <c r="I1124" s="104"/>
      <c r="J1124" s="104"/>
      <c r="K1124" s="178"/>
      <c r="L1124" s="44"/>
      <c r="M1124" s="44"/>
      <c r="N1124" s="44"/>
    </row>
    <row r="1125" spans="1:14" ht="45">
      <c r="A1125" s="186"/>
      <c r="B1125" s="85" t="s">
        <v>3631</v>
      </c>
      <c r="C1125" s="60" t="s">
        <v>3632</v>
      </c>
      <c r="D1125" s="85" t="s">
        <v>3633</v>
      </c>
      <c r="E1125" s="85" t="s">
        <v>3634</v>
      </c>
      <c r="F1125" s="77">
        <v>0.763</v>
      </c>
      <c r="G1125" s="78" t="s">
        <v>2108</v>
      </c>
      <c r="H1125" s="77">
        <v>0.763</v>
      </c>
      <c r="I1125" s="104"/>
      <c r="J1125" s="104"/>
      <c r="K1125" s="178"/>
      <c r="L1125" s="44"/>
      <c r="M1125" s="44"/>
      <c r="N1125" s="44"/>
    </row>
    <row r="1126" spans="1:14" ht="21">
      <c r="A1126" s="186" t="s">
        <v>4355</v>
      </c>
      <c r="B1126" s="181" t="s">
        <v>1687</v>
      </c>
      <c r="C1126" s="61" t="s">
        <v>2107</v>
      </c>
      <c r="D1126" s="51" t="s">
        <v>3635</v>
      </c>
      <c r="E1126" s="51" t="s">
        <v>3636</v>
      </c>
      <c r="F1126" s="46">
        <f>SUM(F1127:F1135)</f>
        <v>40.047999999999995</v>
      </c>
      <c r="G1126" s="55" t="s">
        <v>2108</v>
      </c>
      <c r="H1126" s="46">
        <f>SUM(H1127:H1135)</f>
        <v>40.047999999999995</v>
      </c>
      <c r="I1126" s="104"/>
      <c r="J1126" s="104"/>
      <c r="K1126" s="178" t="s">
        <v>3492</v>
      </c>
      <c r="L1126" s="44"/>
      <c r="M1126" s="44"/>
      <c r="N1126" s="44"/>
    </row>
    <row r="1127" spans="1:14" ht="22.5">
      <c r="A1127" s="186"/>
      <c r="B1127" s="181"/>
      <c r="C1127" s="195" t="s">
        <v>35</v>
      </c>
      <c r="D1127" s="85" t="s">
        <v>3635</v>
      </c>
      <c r="E1127" s="85" t="s">
        <v>3637</v>
      </c>
      <c r="F1127" s="183">
        <v>35.403</v>
      </c>
      <c r="G1127" s="190" t="s">
        <v>2108</v>
      </c>
      <c r="H1127" s="183">
        <v>35.403</v>
      </c>
      <c r="I1127" s="104"/>
      <c r="J1127" s="104"/>
      <c r="K1127" s="178"/>
      <c r="L1127" s="44"/>
      <c r="M1127" s="44"/>
      <c r="N1127" s="44"/>
    </row>
    <row r="1128" spans="1:14" ht="12.75">
      <c r="A1128" s="186"/>
      <c r="B1128" s="181"/>
      <c r="C1128" s="195"/>
      <c r="D1128" s="85" t="s">
        <v>3638</v>
      </c>
      <c r="E1128" s="85" t="s">
        <v>3639</v>
      </c>
      <c r="F1128" s="183"/>
      <c r="G1128" s="190"/>
      <c r="H1128" s="183"/>
      <c r="I1128" s="104"/>
      <c r="J1128" s="104"/>
      <c r="K1128" s="178"/>
      <c r="L1128" s="44"/>
      <c r="M1128" s="44"/>
      <c r="N1128" s="44"/>
    </row>
    <row r="1129" spans="1:14" ht="12.75">
      <c r="A1129" s="186"/>
      <c r="B1129" s="181"/>
      <c r="C1129" s="195"/>
      <c r="D1129" s="85" t="s">
        <v>3640</v>
      </c>
      <c r="E1129" s="85" t="s">
        <v>3641</v>
      </c>
      <c r="F1129" s="183"/>
      <c r="G1129" s="190"/>
      <c r="H1129" s="183"/>
      <c r="I1129" s="104"/>
      <c r="J1129" s="104"/>
      <c r="K1129" s="178"/>
      <c r="L1129" s="44"/>
      <c r="M1129" s="44"/>
      <c r="N1129" s="44"/>
    </row>
    <row r="1130" spans="1:14" ht="12.75">
      <c r="A1130" s="186"/>
      <c r="B1130" s="181"/>
      <c r="C1130" s="195"/>
      <c r="D1130" s="85" t="s">
        <v>3642</v>
      </c>
      <c r="E1130" s="85" t="s">
        <v>3643</v>
      </c>
      <c r="F1130" s="183"/>
      <c r="G1130" s="190"/>
      <c r="H1130" s="183"/>
      <c r="I1130" s="104"/>
      <c r="J1130" s="104"/>
      <c r="K1130" s="178"/>
      <c r="L1130" s="44"/>
      <c r="M1130" s="44"/>
      <c r="N1130" s="44"/>
    </row>
    <row r="1131" spans="1:14" ht="12.75">
      <c r="A1131" s="186"/>
      <c r="B1131" s="181"/>
      <c r="C1131" s="195"/>
      <c r="D1131" s="85" t="s">
        <v>3644</v>
      </c>
      <c r="E1131" s="85" t="s">
        <v>3636</v>
      </c>
      <c r="F1131" s="183"/>
      <c r="G1131" s="190"/>
      <c r="H1131" s="183"/>
      <c r="I1131" s="104"/>
      <c r="J1131" s="104"/>
      <c r="K1131" s="178"/>
      <c r="L1131" s="44"/>
      <c r="M1131" s="44"/>
      <c r="N1131" s="44"/>
    </row>
    <row r="1132" spans="1:14" ht="45">
      <c r="A1132" s="186"/>
      <c r="B1132" s="84" t="s">
        <v>3645</v>
      </c>
      <c r="C1132" s="60" t="s">
        <v>3613</v>
      </c>
      <c r="D1132" s="85" t="s">
        <v>3646</v>
      </c>
      <c r="E1132" s="85" t="s">
        <v>3647</v>
      </c>
      <c r="F1132" s="77">
        <v>0.58</v>
      </c>
      <c r="G1132" s="78" t="s">
        <v>2108</v>
      </c>
      <c r="H1132" s="77">
        <v>0.58</v>
      </c>
      <c r="I1132" s="104"/>
      <c r="J1132" s="104"/>
      <c r="K1132" s="178"/>
      <c r="L1132" s="44"/>
      <c r="M1132" s="44"/>
      <c r="N1132" s="44"/>
    </row>
    <row r="1133" spans="1:14" ht="45">
      <c r="A1133" s="186"/>
      <c r="B1133" s="84" t="s">
        <v>3648</v>
      </c>
      <c r="C1133" s="60" t="s">
        <v>3649</v>
      </c>
      <c r="D1133" s="85" t="s">
        <v>3650</v>
      </c>
      <c r="E1133" s="85" t="s">
        <v>3651</v>
      </c>
      <c r="F1133" s="77">
        <v>0.812</v>
      </c>
      <c r="G1133" s="78" t="s">
        <v>2108</v>
      </c>
      <c r="H1133" s="77">
        <v>0.812</v>
      </c>
      <c r="I1133" s="104"/>
      <c r="J1133" s="104"/>
      <c r="K1133" s="178"/>
      <c r="L1133" s="44"/>
      <c r="M1133" s="44"/>
      <c r="N1133" s="44"/>
    </row>
    <row r="1134" spans="1:14" ht="45">
      <c r="A1134" s="186"/>
      <c r="B1134" s="84" t="s">
        <v>3652</v>
      </c>
      <c r="C1134" s="60" t="s">
        <v>3653</v>
      </c>
      <c r="D1134" s="85" t="s">
        <v>3654</v>
      </c>
      <c r="E1134" s="85" t="s">
        <v>3655</v>
      </c>
      <c r="F1134" s="77">
        <v>1.962</v>
      </c>
      <c r="G1134" s="78" t="s">
        <v>2108</v>
      </c>
      <c r="H1134" s="77">
        <v>1.962</v>
      </c>
      <c r="I1134" s="104"/>
      <c r="J1134" s="104"/>
      <c r="K1134" s="178"/>
      <c r="L1134" s="44"/>
      <c r="M1134" s="44"/>
      <c r="N1134" s="44"/>
    </row>
    <row r="1135" spans="1:14" ht="45">
      <c r="A1135" s="186"/>
      <c r="B1135" s="84" t="s">
        <v>3656</v>
      </c>
      <c r="C1135" s="85" t="s">
        <v>3657</v>
      </c>
      <c r="D1135" s="85" t="s">
        <v>3658</v>
      </c>
      <c r="E1135" s="85" t="s">
        <v>3659</v>
      </c>
      <c r="F1135" s="77">
        <v>1.291</v>
      </c>
      <c r="G1135" s="78" t="s">
        <v>2108</v>
      </c>
      <c r="H1135" s="77">
        <v>1.291</v>
      </c>
      <c r="I1135" s="104"/>
      <c r="J1135" s="104"/>
      <c r="K1135" s="178"/>
      <c r="L1135" s="44"/>
      <c r="M1135" s="44"/>
      <c r="N1135" s="44"/>
    </row>
    <row r="1136" spans="1:14" ht="31.5">
      <c r="A1136" s="186" t="s">
        <v>4356</v>
      </c>
      <c r="B1136" s="181" t="s">
        <v>3660</v>
      </c>
      <c r="C1136" s="61" t="s">
        <v>2107</v>
      </c>
      <c r="D1136" s="51" t="s">
        <v>3661</v>
      </c>
      <c r="E1136" s="51" t="s">
        <v>3663</v>
      </c>
      <c r="F1136" s="46">
        <f>F1137+F1138</f>
        <v>7.936</v>
      </c>
      <c r="G1136" s="55" t="s">
        <v>2109</v>
      </c>
      <c r="H1136" s="46">
        <f>SUM(H1137:H1138)</f>
        <v>7.936</v>
      </c>
      <c r="I1136" s="104"/>
      <c r="J1136" s="104"/>
      <c r="K1136" s="178" t="s">
        <v>3492</v>
      </c>
      <c r="L1136" s="44"/>
      <c r="M1136" s="44"/>
      <c r="N1136" s="44"/>
    </row>
    <row r="1137" spans="1:14" ht="12.75">
      <c r="A1137" s="186"/>
      <c r="B1137" s="181"/>
      <c r="C1137" s="60" t="s">
        <v>35</v>
      </c>
      <c r="D1137" s="85" t="s">
        <v>3662</v>
      </c>
      <c r="E1137" s="85" t="s">
        <v>3663</v>
      </c>
      <c r="F1137" s="77">
        <v>7.592</v>
      </c>
      <c r="G1137" s="78" t="s">
        <v>2109</v>
      </c>
      <c r="H1137" s="77">
        <v>7.592</v>
      </c>
      <c r="I1137" s="104"/>
      <c r="J1137" s="104"/>
      <c r="K1137" s="178"/>
      <c r="L1137" s="44"/>
      <c r="M1137" s="44"/>
      <c r="N1137" s="44"/>
    </row>
    <row r="1138" spans="1:14" ht="45">
      <c r="A1138" s="186"/>
      <c r="B1138" s="84" t="s">
        <v>3664</v>
      </c>
      <c r="C1138" s="60" t="s">
        <v>1681</v>
      </c>
      <c r="D1138" s="85" t="s">
        <v>3661</v>
      </c>
      <c r="E1138" s="85" t="s">
        <v>3665</v>
      </c>
      <c r="F1138" s="77">
        <v>0.344</v>
      </c>
      <c r="G1138" s="78" t="s">
        <v>2109</v>
      </c>
      <c r="H1138" s="77">
        <v>0.344</v>
      </c>
      <c r="I1138" s="104"/>
      <c r="J1138" s="104"/>
      <c r="K1138" s="178"/>
      <c r="L1138" s="44"/>
      <c r="M1138" s="44"/>
      <c r="N1138" s="44"/>
    </row>
    <row r="1139" spans="1:14" ht="31.5">
      <c r="A1139" s="186" t="s">
        <v>4357</v>
      </c>
      <c r="B1139" s="181" t="s">
        <v>1688</v>
      </c>
      <c r="C1139" s="61" t="s">
        <v>2107</v>
      </c>
      <c r="D1139" s="51" t="s">
        <v>3666</v>
      </c>
      <c r="E1139" s="51" t="s">
        <v>3670</v>
      </c>
      <c r="F1139" s="46">
        <f>F1140+F1142</f>
        <v>1.768</v>
      </c>
      <c r="G1139" s="55" t="s">
        <v>2109</v>
      </c>
      <c r="H1139" s="46">
        <f>SUM(H1140:H1143)</f>
        <v>1.768</v>
      </c>
      <c r="I1139" s="104"/>
      <c r="J1139" s="104"/>
      <c r="K1139" s="178" t="s">
        <v>3492</v>
      </c>
      <c r="L1139" s="44"/>
      <c r="M1139" s="44"/>
      <c r="N1139" s="44"/>
    </row>
    <row r="1140" spans="1:14" ht="12.75">
      <c r="A1140" s="186"/>
      <c r="B1140" s="181"/>
      <c r="C1140" s="195" t="s">
        <v>35</v>
      </c>
      <c r="D1140" s="85" t="s">
        <v>3667</v>
      </c>
      <c r="E1140" s="85" t="s">
        <v>3668</v>
      </c>
      <c r="F1140" s="183">
        <v>0.965</v>
      </c>
      <c r="G1140" s="190" t="s">
        <v>2109</v>
      </c>
      <c r="H1140" s="183">
        <v>0.965</v>
      </c>
      <c r="I1140" s="104"/>
      <c r="J1140" s="104"/>
      <c r="K1140" s="178"/>
      <c r="L1140" s="44"/>
      <c r="M1140" s="44"/>
      <c r="N1140" s="44"/>
    </row>
    <row r="1141" spans="1:14" ht="12.75">
      <c r="A1141" s="186"/>
      <c r="B1141" s="181"/>
      <c r="C1141" s="195"/>
      <c r="D1141" s="85" t="s">
        <v>3669</v>
      </c>
      <c r="E1141" s="85" t="s">
        <v>3670</v>
      </c>
      <c r="F1141" s="183"/>
      <c r="G1141" s="190"/>
      <c r="H1141" s="183"/>
      <c r="I1141" s="104"/>
      <c r="J1141" s="104"/>
      <c r="K1141" s="178"/>
      <c r="L1141" s="44"/>
      <c r="M1141" s="44"/>
      <c r="N1141" s="44"/>
    </row>
    <row r="1142" spans="1:14" ht="33.75">
      <c r="A1142" s="186"/>
      <c r="B1142" s="203" t="s">
        <v>3671</v>
      </c>
      <c r="C1142" s="195" t="s">
        <v>1699</v>
      </c>
      <c r="D1142" s="85" t="s">
        <v>3666</v>
      </c>
      <c r="E1142" s="85" t="s">
        <v>3672</v>
      </c>
      <c r="F1142" s="183">
        <v>0.803</v>
      </c>
      <c r="G1142" s="190" t="s">
        <v>2109</v>
      </c>
      <c r="H1142" s="183">
        <v>0.803</v>
      </c>
      <c r="I1142" s="104"/>
      <c r="J1142" s="104"/>
      <c r="K1142" s="178"/>
      <c r="L1142" s="44"/>
      <c r="M1142" s="44"/>
      <c r="N1142" s="44"/>
    </row>
    <row r="1143" spans="1:14" ht="12.75">
      <c r="A1143" s="186"/>
      <c r="B1143" s="203"/>
      <c r="C1143" s="195"/>
      <c r="D1143" s="85" t="s">
        <v>3673</v>
      </c>
      <c r="E1143" s="85" t="s">
        <v>3674</v>
      </c>
      <c r="F1143" s="183"/>
      <c r="G1143" s="190"/>
      <c r="H1143" s="183"/>
      <c r="I1143" s="104"/>
      <c r="J1143" s="104"/>
      <c r="K1143" s="178"/>
      <c r="L1143" s="44"/>
      <c r="M1143" s="44"/>
      <c r="N1143" s="44"/>
    </row>
    <row r="1144" spans="1:14" ht="42">
      <c r="A1144" s="141" t="s">
        <v>4358</v>
      </c>
      <c r="B1144" s="72" t="s">
        <v>1689</v>
      </c>
      <c r="C1144" s="61" t="s">
        <v>35</v>
      </c>
      <c r="D1144" s="51" t="s">
        <v>3675</v>
      </c>
      <c r="E1144" s="51" t="s">
        <v>3676</v>
      </c>
      <c r="F1144" s="46">
        <v>0.338</v>
      </c>
      <c r="G1144" s="55" t="s">
        <v>2109</v>
      </c>
      <c r="H1144" s="46">
        <f>F1144</f>
        <v>0.338</v>
      </c>
      <c r="I1144" s="104"/>
      <c r="J1144" s="104"/>
      <c r="K1144" s="59" t="s">
        <v>3492</v>
      </c>
      <c r="L1144" s="44"/>
      <c r="M1144" s="44"/>
      <c r="N1144" s="44"/>
    </row>
    <row r="1145" spans="1:14" ht="31.5">
      <c r="A1145" s="141" t="s">
        <v>4359</v>
      </c>
      <c r="B1145" s="72" t="s">
        <v>1700</v>
      </c>
      <c r="C1145" s="61" t="s">
        <v>35</v>
      </c>
      <c r="D1145" s="51" t="s">
        <v>4835</v>
      </c>
      <c r="E1145" s="51" t="s">
        <v>3677</v>
      </c>
      <c r="F1145" s="46">
        <v>12.338</v>
      </c>
      <c r="G1145" s="55" t="s">
        <v>2109</v>
      </c>
      <c r="H1145" s="46">
        <f>F1145</f>
        <v>12.338</v>
      </c>
      <c r="I1145" s="104"/>
      <c r="J1145" s="104"/>
      <c r="K1145" s="59" t="s">
        <v>3492</v>
      </c>
      <c r="L1145" s="44"/>
      <c r="M1145" s="44"/>
      <c r="N1145" s="44"/>
    </row>
    <row r="1146" spans="1:14" ht="42">
      <c r="A1146" s="186" t="s">
        <v>4360</v>
      </c>
      <c r="B1146" s="181" t="s">
        <v>1701</v>
      </c>
      <c r="C1146" s="61" t="s">
        <v>2107</v>
      </c>
      <c r="D1146" s="51" t="s">
        <v>3678</v>
      </c>
      <c r="E1146" s="51" t="s">
        <v>4836</v>
      </c>
      <c r="F1146" s="46">
        <f>SUM(F1147:F1150)</f>
        <v>9.956999999999999</v>
      </c>
      <c r="G1146" s="55" t="s">
        <v>2109</v>
      </c>
      <c r="H1146" s="46">
        <f>SUM(H1147:H1150)</f>
        <v>9.956999999999999</v>
      </c>
      <c r="I1146" s="104"/>
      <c r="J1146" s="104"/>
      <c r="K1146" s="178" t="s">
        <v>3492</v>
      </c>
      <c r="L1146" s="44"/>
      <c r="M1146" s="44"/>
      <c r="N1146" s="44"/>
    </row>
    <row r="1147" spans="1:14" ht="45">
      <c r="A1147" s="186"/>
      <c r="B1147" s="181"/>
      <c r="C1147" s="195" t="s">
        <v>35</v>
      </c>
      <c r="D1147" s="85" t="s">
        <v>3679</v>
      </c>
      <c r="E1147" s="85" t="s">
        <v>3680</v>
      </c>
      <c r="F1147" s="183">
        <v>9.151</v>
      </c>
      <c r="G1147" s="190" t="s">
        <v>2109</v>
      </c>
      <c r="H1147" s="183">
        <v>9.151</v>
      </c>
      <c r="I1147" s="104"/>
      <c r="J1147" s="104"/>
      <c r="K1147" s="178"/>
      <c r="L1147" s="44"/>
      <c r="M1147" s="44"/>
      <c r="N1147" s="44"/>
    </row>
    <row r="1148" spans="1:14" ht="12.75">
      <c r="A1148" s="186"/>
      <c r="B1148" s="181"/>
      <c r="C1148" s="195"/>
      <c r="D1148" s="85" t="s">
        <v>3681</v>
      </c>
      <c r="E1148" s="85" t="s">
        <v>3682</v>
      </c>
      <c r="F1148" s="183"/>
      <c r="G1148" s="190"/>
      <c r="H1148" s="183"/>
      <c r="I1148" s="104"/>
      <c r="J1148" s="104"/>
      <c r="K1148" s="178"/>
      <c r="L1148" s="44"/>
      <c r="M1148" s="44"/>
      <c r="N1148" s="44"/>
    </row>
    <row r="1149" spans="1:14" ht="33.75">
      <c r="A1149" s="186"/>
      <c r="B1149" s="84" t="s">
        <v>3683</v>
      </c>
      <c r="C1149" s="60" t="s">
        <v>3684</v>
      </c>
      <c r="D1149" s="85" t="s">
        <v>3685</v>
      </c>
      <c r="E1149" s="85" t="s">
        <v>3686</v>
      </c>
      <c r="F1149" s="77">
        <v>0.626</v>
      </c>
      <c r="G1149" s="78" t="s">
        <v>2109</v>
      </c>
      <c r="H1149" s="77">
        <v>0.626</v>
      </c>
      <c r="I1149" s="104"/>
      <c r="J1149" s="104"/>
      <c r="K1149" s="178"/>
      <c r="L1149" s="44"/>
      <c r="M1149" s="44"/>
      <c r="N1149" s="44"/>
    </row>
    <row r="1150" spans="1:14" ht="45">
      <c r="A1150" s="186"/>
      <c r="B1150" s="84" t="s">
        <v>3687</v>
      </c>
      <c r="C1150" s="60" t="s">
        <v>1702</v>
      </c>
      <c r="D1150" s="85" t="s">
        <v>3688</v>
      </c>
      <c r="E1150" s="85" t="s">
        <v>4836</v>
      </c>
      <c r="F1150" s="77">
        <v>0.18</v>
      </c>
      <c r="G1150" s="78" t="s">
        <v>2109</v>
      </c>
      <c r="H1150" s="77">
        <v>0.18</v>
      </c>
      <c r="I1150" s="104"/>
      <c r="J1150" s="104"/>
      <c r="K1150" s="178"/>
      <c r="L1150" s="44"/>
      <c r="M1150" s="44"/>
      <c r="N1150" s="44"/>
    </row>
    <row r="1151" spans="1:14" ht="31.5">
      <c r="A1151" s="141" t="s">
        <v>4361</v>
      </c>
      <c r="B1151" s="72" t="s">
        <v>3689</v>
      </c>
      <c r="C1151" s="61" t="s">
        <v>35</v>
      </c>
      <c r="D1151" s="51" t="s">
        <v>4837</v>
      </c>
      <c r="E1151" s="51" t="s">
        <v>3690</v>
      </c>
      <c r="F1151" s="46">
        <v>8.434</v>
      </c>
      <c r="G1151" s="55" t="s">
        <v>2109</v>
      </c>
      <c r="H1151" s="46">
        <f>F1151</f>
        <v>8.434</v>
      </c>
      <c r="I1151" s="104"/>
      <c r="J1151" s="104"/>
      <c r="K1151" s="59" t="s">
        <v>3492</v>
      </c>
      <c r="L1151" s="44"/>
      <c r="M1151" s="44"/>
      <c r="N1151" s="44"/>
    </row>
    <row r="1152" spans="1:14" ht="42">
      <c r="A1152" s="186" t="s">
        <v>4362</v>
      </c>
      <c r="B1152" s="181" t="s">
        <v>1691</v>
      </c>
      <c r="C1152" s="61" t="s">
        <v>2107</v>
      </c>
      <c r="D1152" s="51" t="s">
        <v>3691</v>
      </c>
      <c r="E1152" s="51" t="s">
        <v>3692</v>
      </c>
      <c r="F1152" s="46">
        <f>SUM(F1153:F1154)</f>
        <v>0.343</v>
      </c>
      <c r="G1152" s="55" t="s">
        <v>2109</v>
      </c>
      <c r="H1152" s="46">
        <f>SUM(H1153:H1154)</f>
        <v>0.343</v>
      </c>
      <c r="I1152" s="104"/>
      <c r="J1152" s="104"/>
      <c r="K1152" s="178" t="s">
        <v>3492</v>
      </c>
      <c r="L1152" s="44"/>
      <c r="M1152" s="44"/>
      <c r="N1152" s="44"/>
    </row>
    <row r="1153" spans="1:14" ht="45">
      <c r="A1153" s="186"/>
      <c r="B1153" s="181"/>
      <c r="C1153" s="195" t="s">
        <v>35</v>
      </c>
      <c r="D1153" s="85" t="s">
        <v>3693</v>
      </c>
      <c r="E1153" s="85" t="s">
        <v>3694</v>
      </c>
      <c r="F1153" s="183">
        <v>0.343</v>
      </c>
      <c r="G1153" s="190" t="s">
        <v>2109</v>
      </c>
      <c r="H1153" s="183">
        <v>0.343</v>
      </c>
      <c r="I1153" s="104"/>
      <c r="J1153" s="104"/>
      <c r="K1153" s="178"/>
      <c r="L1153" s="44"/>
      <c r="M1153" s="44"/>
      <c r="N1153" s="44"/>
    </row>
    <row r="1154" spans="1:14" ht="45">
      <c r="A1154" s="186"/>
      <c r="B1154" s="181"/>
      <c r="C1154" s="195"/>
      <c r="D1154" s="85" t="s">
        <v>3695</v>
      </c>
      <c r="E1154" s="85" t="s">
        <v>3696</v>
      </c>
      <c r="F1154" s="183"/>
      <c r="G1154" s="190"/>
      <c r="H1154" s="183"/>
      <c r="I1154" s="104"/>
      <c r="J1154" s="104"/>
      <c r="K1154" s="178"/>
      <c r="L1154" s="44"/>
      <c r="M1154" s="44"/>
      <c r="N1154" s="44"/>
    </row>
    <row r="1155" spans="1:14" ht="31.5">
      <c r="A1155" s="141" t="s">
        <v>4363</v>
      </c>
      <c r="B1155" s="72" t="s">
        <v>1690</v>
      </c>
      <c r="C1155" s="61" t="s">
        <v>35</v>
      </c>
      <c r="D1155" s="51" t="s">
        <v>3697</v>
      </c>
      <c r="E1155" s="51" t="s">
        <v>3698</v>
      </c>
      <c r="F1155" s="46">
        <v>3.002</v>
      </c>
      <c r="G1155" s="55" t="s">
        <v>2109</v>
      </c>
      <c r="H1155" s="46">
        <f>F1155</f>
        <v>3.002</v>
      </c>
      <c r="I1155" s="104"/>
      <c r="J1155" s="104"/>
      <c r="K1155" s="59" t="s">
        <v>3492</v>
      </c>
      <c r="L1155" s="44"/>
      <c r="M1155" s="44"/>
      <c r="N1155" s="44"/>
    </row>
    <row r="1156" spans="1:14" ht="42">
      <c r="A1156" s="141" t="s">
        <v>4364</v>
      </c>
      <c r="B1156" s="72" t="s">
        <v>1692</v>
      </c>
      <c r="C1156" s="61" t="s">
        <v>35</v>
      </c>
      <c r="D1156" s="51" t="s">
        <v>3699</v>
      </c>
      <c r="E1156" s="51" t="s">
        <v>3700</v>
      </c>
      <c r="F1156" s="46">
        <v>1.323</v>
      </c>
      <c r="G1156" s="55" t="s">
        <v>2109</v>
      </c>
      <c r="H1156" s="46">
        <f>F1156</f>
        <v>1.323</v>
      </c>
      <c r="I1156" s="104"/>
      <c r="J1156" s="104"/>
      <c r="K1156" s="59" t="s">
        <v>3492</v>
      </c>
      <c r="L1156" s="44"/>
      <c r="M1156" s="44"/>
      <c r="N1156" s="44"/>
    </row>
    <row r="1157" spans="1:14" ht="31.5">
      <c r="A1157" s="141" t="s">
        <v>4365</v>
      </c>
      <c r="B1157" s="72" t="s">
        <v>1698</v>
      </c>
      <c r="C1157" s="61" t="s">
        <v>35</v>
      </c>
      <c r="D1157" s="51" t="s">
        <v>3702</v>
      </c>
      <c r="E1157" s="51" t="s">
        <v>3701</v>
      </c>
      <c r="F1157" s="46">
        <v>2.133</v>
      </c>
      <c r="G1157" s="55" t="s">
        <v>2109</v>
      </c>
      <c r="H1157" s="46">
        <f>F1157</f>
        <v>2.133</v>
      </c>
      <c r="I1157" s="104"/>
      <c r="J1157" s="104"/>
      <c r="K1157" s="59" t="s">
        <v>3492</v>
      </c>
      <c r="L1157" s="44"/>
      <c r="M1157" s="44"/>
      <c r="N1157" s="44"/>
    </row>
    <row r="1158" spans="1:14" ht="42">
      <c r="A1158" s="186" t="s">
        <v>4366</v>
      </c>
      <c r="B1158" s="181" t="s">
        <v>1693</v>
      </c>
      <c r="C1158" s="61" t="s">
        <v>2107</v>
      </c>
      <c r="D1158" s="51" t="s">
        <v>3703</v>
      </c>
      <c r="E1158" s="51" t="s">
        <v>3705</v>
      </c>
      <c r="F1158" s="46">
        <f>F1159+F1160</f>
        <v>6.285</v>
      </c>
      <c r="G1158" s="55" t="s">
        <v>2109</v>
      </c>
      <c r="H1158" s="46">
        <f>SUM(H1159:H1160)</f>
        <v>6.285</v>
      </c>
      <c r="I1158" s="104"/>
      <c r="J1158" s="104"/>
      <c r="K1158" s="178" t="s">
        <v>3492</v>
      </c>
      <c r="L1158" s="44"/>
      <c r="M1158" s="44"/>
      <c r="N1158" s="44"/>
    </row>
    <row r="1159" spans="1:14" ht="12.75">
      <c r="A1159" s="186"/>
      <c r="B1159" s="181"/>
      <c r="C1159" s="60" t="s">
        <v>35</v>
      </c>
      <c r="D1159" s="85" t="s">
        <v>3704</v>
      </c>
      <c r="E1159" s="85" t="s">
        <v>3705</v>
      </c>
      <c r="F1159" s="77">
        <v>5.678</v>
      </c>
      <c r="G1159" s="78" t="s">
        <v>2109</v>
      </c>
      <c r="H1159" s="77">
        <v>5.678</v>
      </c>
      <c r="I1159" s="104"/>
      <c r="J1159" s="104"/>
      <c r="K1159" s="178"/>
      <c r="L1159" s="44"/>
      <c r="M1159" s="44"/>
      <c r="N1159" s="44"/>
    </row>
    <row r="1160" spans="1:14" ht="45">
      <c r="A1160" s="186"/>
      <c r="B1160" s="84" t="s">
        <v>3706</v>
      </c>
      <c r="C1160" s="60" t="s">
        <v>3569</v>
      </c>
      <c r="D1160" s="85" t="s">
        <v>3703</v>
      </c>
      <c r="E1160" s="85" t="s">
        <v>3707</v>
      </c>
      <c r="F1160" s="77">
        <v>0.607</v>
      </c>
      <c r="G1160" s="78" t="s">
        <v>2109</v>
      </c>
      <c r="H1160" s="77">
        <v>0.607</v>
      </c>
      <c r="I1160" s="104"/>
      <c r="J1160" s="104"/>
      <c r="K1160" s="178"/>
      <c r="L1160" s="44"/>
      <c r="M1160" s="44"/>
      <c r="N1160" s="44"/>
    </row>
    <row r="1161" spans="1:14" ht="42">
      <c r="A1161" s="141" t="s">
        <v>4367</v>
      </c>
      <c r="B1161" s="72" t="s">
        <v>1694</v>
      </c>
      <c r="C1161" s="61" t="s">
        <v>35</v>
      </c>
      <c r="D1161" s="51" t="s">
        <v>3708</v>
      </c>
      <c r="E1161" s="51" t="s">
        <v>3709</v>
      </c>
      <c r="F1161" s="46">
        <v>4.579</v>
      </c>
      <c r="G1161" s="55" t="s">
        <v>2109</v>
      </c>
      <c r="H1161" s="46">
        <f>F1161</f>
        <v>4.579</v>
      </c>
      <c r="I1161" s="104"/>
      <c r="J1161" s="104"/>
      <c r="K1161" s="59" t="s">
        <v>3492</v>
      </c>
      <c r="L1161" s="44"/>
      <c r="M1161" s="44"/>
      <c r="N1161" s="44"/>
    </row>
    <row r="1162" spans="1:14" ht="42">
      <c r="A1162" s="186" t="s">
        <v>4368</v>
      </c>
      <c r="B1162" s="181" t="s">
        <v>1695</v>
      </c>
      <c r="C1162" s="61" t="s">
        <v>2107</v>
      </c>
      <c r="D1162" s="51" t="s">
        <v>3710</v>
      </c>
      <c r="E1162" s="51" t="s">
        <v>3712</v>
      </c>
      <c r="F1162" s="46">
        <f>F1163+F1164</f>
        <v>2.527</v>
      </c>
      <c r="G1162" s="55" t="s">
        <v>2109</v>
      </c>
      <c r="H1162" s="46">
        <f>SUM(H1163:H1164)</f>
        <v>2.527</v>
      </c>
      <c r="I1162" s="104"/>
      <c r="J1162" s="104"/>
      <c r="K1162" s="178" t="s">
        <v>3492</v>
      </c>
      <c r="L1162" s="44"/>
      <c r="M1162" s="44"/>
      <c r="N1162" s="44"/>
    </row>
    <row r="1163" spans="1:14" ht="12.75">
      <c r="A1163" s="186"/>
      <c r="B1163" s="181"/>
      <c r="C1163" s="60" t="s">
        <v>35</v>
      </c>
      <c r="D1163" s="85" t="s">
        <v>3711</v>
      </c>
      <c r="E1163" s="85" t="s">
        <v>3712</v>
      </c>
      <c r="F1163" s="77">
        <v>2.021</v>
      </c>
      <c r="G1163" s="78" t="s">
        <v>2109</v>
      </c>
      <c r="H1163" s="77">
        <v>2.021</v>
      </c>
      <c r="I1163" s="104"/>
      <c r="J1163" s="104"/>
      <c r="K1163" s="178"/>
      <c r="L1163" s="44"/>
      <c r="M1163" s="44"/>
      <c r="N1163" s="44"/>
    </row>
    <row r="1164" spans="1:14" ht="45">
      <c r="A1164" s="186"/>
      <c r="B1164" s="84" t="s">
        <v>3713</v>
      </c>
      <c r="C1164" s="60" t="s">
        <v>3581</v>
      </c>
      <c r="D1164" s="85" t="s">
        <v>3710</v>
      </c>
      <c r="E1164" s="85" t="s">
        <v>3714</v>
      </c>
      <c r="F1164" s="77">
        <v>0.506</v>
      </c>
      <c r="G1164" s="78" t="s">
        <v>2109</v>
      </c>
      <c r="H1164" s="77">
        <v>0.506</v>
      </c>
      <c r="I1164" s="104"/>
      <c r="J1164" s="104"/>
      <c r="K1164" s="178"/>
      <c r="L1164" s="44"/>
      <c r="M1164" s="44"/>
      <c r="N1164" s="44"/>
    </row>
    <row r="1165" spans="1:14" ht="31.5">
      <c r="A1165" s="141" t="s">
        <v>4369</v>
      </c>
      <c r="B1165" s="72" t="s">
        <v>1703</v>
      </c>
      <c r="C1165" s="61" t="s">
        <v>35</v>
      </c>
      <c r="D1165" s="51" t="s">
        <v>4838</v>
      </c>
      <c r="E1165" s="51" t="s">
        <v>3715</v>
      </c>
      <c r="F1165" s="46">
        <v>2.885</v>
      </c>
      <c r="G1165" s="55" t="s">
        <v>2109</v>
      </c>
      <c r="H1165" s="46">
        <f>F1165</f>
        <v>2.885</v>
      </c>
      <c r="I1165" s="104"/>
      <c r="J1165" s="104"/>
      <c r="K1165" s="59" t="s">
        <v>3492</v>
      </c>
      <c r="L1165" s="44"/>
      <c r="M1165" s="44"/>
      <c r="N1165" s="44"/>
    </row>
    <row r="1166" spans="1:14" ht="31.5">
      <c r="A1166" s="141" t="s">
        <v>4370</v>
      </c>
      <c r="B1166" s="72" t="s">
        <v>1696</v>
      </c>
      <c r="C1166" s="61" t="s">
        <v>35</v>
      </c>
      <c r="D1166" s="51" t="s">
        <v>3716</v>
      </c>
      <c r="E1166" s="51" t="s">
        <v>3717</v>
      </c>
      <c r="F1166" s="46">
        <v>7.613</v>
      </c>
      <c r="G1166" s="55" t="s">
        <v>2109</v>
      </c>
      <c r="H1166" s="46">
        <f>F1166</f>
        <v>7.613</v>
      </c>
      <c r="I1166" s="104"/>
      <c r="J1166" s="104"/>
      <c r="K1166" s="81"/>
      <c r="L1166" s="44"/>
      <c r="M1166" s="44"/>
      <c r="N1166" s="44"/>
    </row>
    <row r="1167" spans="1:14" ht="31.5">
      <c r="A1167" s="141" t="s">
        <v>4371</v>
      </c>
      <c r="B1167" s="72" t="s">
        <v>1697</v>
      </c>
      <c r="C1167" s="61" t="s">
        <v>35</v>
      </c>
      <c r="D1167" s="51" t="s">
        <v>3718</v>
      </c>
      <c r="E1167" s="51" t="s">
        <v>3719</v>
      </c>
      <c r="F1167" s="46">
        <v>1.945</v>
      </c>
      <c r="G1167" s="55" t="s">
        <v>2109</v>
      </c>
      <c r="H1167" s="46">
        <f>F1167</f>
        <v>1.945</v>
      </c>
      <c r="I1167" s="104"/>
      <c r="J1167" s="104"/>
      <c r="K1167" s="59" t="s">
        <v>3492</v>
      </c>
      <c r="L1167" s="44"/>
      <c r="M1167" s="44"/>
      <c r="N1167" s="44"/>
    </row>
    <row r="1168" spans="1:14" ht="31.5">
      <c r="A1168" s="141" t="s">
        <v>4372</v>
      </c>
      <c r="B1168" s="72" t="s">
        <v>3720</v>
      </c>
      <c r="C1168" s="61" t="s">
        <v>35</v>
      </c>
      <c r="D1168" s="51" t="s">
        <v>4839</v>
      </c>
      <c r="E1168" s="51" t="s">
        <v>3721</v>
      </c>
      <c r="F1168" s="46">
        <v>5.411</v>
      </c>
      <c r="G1168" s="55" t="s">
        <v>2108</v>
      </c>
      <c r="H1168" s="46">
        <f>F1168</f>
        <v>5.411</v>
      </c>
      <c r="I1168" s="104"/>
      <c r="J1168" s="104"/>
      <c r="K1168" s="59" t="s">
        <v>3492</v>
      </c>
      <c r="L1168" s="44"/>
      <c r="M1168" s="44"/>
      <c r="N1168" s="44"/>
    </row>
    <row r="1169" spans="1:14" ht="42">
      <c r="A1169" s="186" t="s">
        <v>4373</v>
      </c>
      <c r="B1169" s="181" t="s">
        <v>1704</v>
      </c>
      <c r="C1169" s="61" t="s">
        <v>2107</v>
      </c>
      <c r="D1169" s="51" t="s">
        <v>3722</v>
      </c>
      <c r="E1169" s="51" t="s">
        <v>3723</v>
      </c>
      <c r="F1169" s="46">
        <f>SUM(F1170:F1174)</f>
        <v>47.355000000000004</v>
      </c>
      <c r="G1169" s="55" t="s">
        <v>2109</v>
      </c>
      <c r="H1169" s="46">
        <f>SUM(H1170:H1174)</f>
        <v>47.355000000000004</v>
      </c>
      <c r="I1169" s="104"/>
      <c r="J1169" s="104"/>
      <c r="K1169" s="178" t="s">
        <v>3492</v>
      </c>
      <c r="L1169" s="44"/>
      <c r="M1169" s="44"/>
      <c r="N1169" s="44"/>
    </row>
    <row r="1170" spans="1:14" ht="12.75">
      <c r="A1170" s="186"/>
      <c r="B1170" s="181"/>
      <c r="C1170" s="195" t="s">
        <v>35</v>
      </c>
      <c r="D1170" s="85" t="s">
        <v>3722</v>
      </c>
      <c r="E1170" s="85" t="s">
        <v>3724</v>
      </c>
      <c r="F1170" s="183">
        <v>45.935</v>
      </c>
      <c r="G1170" s="190" t="s">
        <v>2109</v>
      </c>
      <c r="H1170" s="183">
        <v>45.935</v>
      </c>
      <c r="I1170" s="104"/>
      <c r="J1170" s="104"/>
      <c r="K1170" s="178"/>
      <c r="L1170" s="44"/>
      <c r="M1170" s="44"/>
      <c r="N1170" s="44"/>
    </row>
    <row r="1171" spans="1:14" ht="12.75">
      <c r="A1171" s="186"/>
      <c r="B1171" s="181"/>
      <c r="C1171" s="195"/>
      <c r="D1171" s="85" t="s">
        <v>3725</v>
      </c>
      <c r="E1171" s="85" t="s">
        <v>3726</v>
      </c>
      <c r="F1171" s="183"/>
      <c r="G1171" s="190"/>
      <c r="H1171" s="183"/>
      <c r="I1171" s="104"/>
      <c r="J1171" s="104"/>
      <c r="K1171" s="178"/>
      <c r="L1171" s="44"/>
      <c r="M1171" s="44"/>
      <c r="N1171" s="44"/>
    </row>
    <row r="1172" spans="1:14" ht="45">
      <c r="A1172" s="186"/>
      <c r="B1172" s="181"/>
      <c r="C1172" s="195"/>
      <c r="D1172" s="85" t="s">
        <v>3727</v>
      </c>
      <c r="E1172" s="85" t="s">
        <v>3728</v>
      </c>
      <c r="F1172" s="183"/>
      <c r="G1172" s="190"/>
      <c r="H1172" s="183"/>
      <c r="I1172" s="104"/>
      <c r="J1172" s="104"/>
      <c r="K1172" s="178"/>
      <c r="L1172" s="44"/>
      <c r="M1172" s="44"/>
      <c r="N1172" s="44"/>
    </row>
    <row r="1173" spans="1:14" ht="33.75">
      <c r="A1173" s="186"/>
      <c r="B1173" s="84" t="s">
        <v>3729</v>
      </c>
      <c r="C1173" s="60" t="s">
        <v>3730</v>
      </c>
      <c r="D1173" s="85" t="s">
        <v>3731</v>
      </c>
      <c r="E1173" s="85" t="s">
        <v>3732</v>
      </c>
      <c r="F1173" s="77">
        <v>0.708</v>
      </c>
      <c r="G1173" s="78" t="s">
        <v>2109</v>
      </c>
      <c r="H1173" s="77">
        <v>0.708</v>
      </c>
      <c r="I1173" s="104"/>
      <c r="J1173" s="104"/>
      <c r="K1173" s="178"/>
      <c r="L1173" s="44"/>
      <c r="M1173" s="44"/>
      <c r="N1173" s="44"/>
    </row>
    <row r="1174" spans="1:14" ht="33.75">
      <c r="A1174" s="186"/>
      <c r="B1174" s="84" t="s">
        <v>3733</v>
      </c>
      <c r="C1174" s="60" t="s">
        <v>3734</v>
      </c>
      <c r="D1174" s="85" t="s">
        <v>3735</v>
      </c>
      <c r="E1174" s="85" t="s">
        <v>3736</v>
      </c>
      <c r="F1174" s="77">
        <v>0.712</v>
      </c>
      <c r="G1174" s="78" t="s">
        <v>2109</v>
      </c>
      <c r="H1174" s="77">
        <v>0.712</v>
      </c>
      <c r="I1174" s="104"/>
      <c r="J1174" s="104"/>
      <c r="K1174" s="178"/>
      <c r="L1174" s="44"/>
      <c r="M1174" s="44"/>
      <c r="N1174" s="44"/>
    </row>
    <row r="1175" spans="1:14" ht="12.75">
      <c r="A1175" s="144" t="s">
        <v>1566</v>
      </c>
      <c r="B1175" s="145"/>
      <c r="C1175" s="145"/>
      <c r="D1175" s="145"/>
      <c r="E1175" s="145"/>
      <c r="F1175" s="46">
        <f>F1169+F1168+F1167+F1166+F1165+F1162+F1161+F1158+F1157+F1156+F1155+F1152+F1151+F1146+F1145+F1144+F1139+F1136+F1126+F1118+F1115+F1109+F1112+F1092+F1091+F1088+F1087+F1083+F1075+F1074</f>
        <v>491.49699999999996</v>
      </c>
      <c r="G1175" s="146"/>
      <c r="H1175" s="46"/>
      <c r="I1175" s="104"/>
      <c r="J1175" s="104"/>
      <c r="K1175" s="59"/>
      <c r="L1175" s="44"/>
      <c r="M1175" s="44"/>
      <c r="N1175" s="44"/>
    </row>
    <row r="1176" spans="1:14" ht="12.75">
      <c r="A1176" s="188" t="s">
        <v>1706</v>
      </c>
      <c r="B1176" s="188"/>
      <c r="C1176" s="188"/>
      <c r="D1176" s="188"/>
      <c r="E1176" s="188"/>
      <c r="F1176" s="188"/>
      <c r="G1176" s="188"/>
      <c r="H1176" s="188"/>
      <c r="I1176" s="89"/>
      <c r="J1176" s="89"/>
      <c r="K1176" s="59"/>
      <c r="L1176" s="65"/>
      <c r="M1176" s="65"/>
      <c r="N1176" s="65"/>
    </row>
    <row r="1177" spans="1:14" ht="31.5">
      <c r="A1177" s="102" t="s">
        <v>4374</v>
      </c>
      <c r="B1177" s="61" t="s">
        <v>25</v>
      </c>
      <c r="C1177" s="61" t="s">
        <v>26</v>
      </c>
      <c r="D1177" s="61" t="s">
        <v>4690</v>
      </c>
      <c r="E1177" s="61" t="s">
        <v>2560</v>
      </c>
      <c r="F1177" s="46">
        <v>13.278</v>
      </c>
      <c r="G1177" s="55" t="s">
        <v>2108</v>
      </c>
      <c r="H1177" s="46">
        <v>13.278</v>
      </c>
      <c r="I1177" s="107"/>
      <c r="J1177" s="107"/>
      <c r="K1177" s="137" t="s">
        <v>3494</v>
      </c>
      <c r="L1177" s="65"/>
      <c r="M1177" s="65"/>
      <c r="N1177" s="65"/>
    </row>
    <row r="1178" spans="1:14" ht="46.5" customHeight="1">
      <c r="A1178" s="102" t="s">
        <v>4375</v>
      </c>
      <c r="B1178" s="83" t="s">
        <v>4840</v>
      </c>
      <c r="C1178" s="61" t="s">
        <v>26</v>
      </c>
      <c r="D1178" s="53" t="s">
        <v>2786</v>
      </c>
      <c r="E1178" s="51" t="s">
        <v>2787</v>
      </c>
      <c r="F1178" s="46">
        <v>25.816</v>
      </c>
      <c r="G1178" s="55" t="s">
        <v>2108</v>
      </c>
      <c r="H1178" s="46">
        <f>F1178</f>
        <v>25.816</v>
      </c>
      <c r="I1178" s="50"/>
      <c r="J1178" s="50"/>
      <c r="K1178" s="81" t="s">
        <v>3492</v>
      </c>
      <c r="L1178" s="65"/>
      <c r="M1178" s="65"/>
      <c r="N1178" s="65"/>
    </row>
    <row r="1179" spans="1:14" ht="31.5">
      <c r="A1179" s="185" t="s">
        <v>4146</v>
      </c>
      <c r="B1179" s="202" t="s">
        <v>2712</v>
      </c>
      <c r="C1179" s="74" t="s">
        <v>2107</v>
      </c>
      <c r="D1179" s="53" t="s">
        <v>4691</v>
      </c>
      <c r="E1179" s="51" t="s">
        <v>2788</v>
      </c>
      <c r="F1179" s="46">
        <v>22.034</v>
      </c>
      <c r="G1179" s="55" t="s">
        <v>2108</v>
      </c>
      <c r="H1179" s="46">
        <v>22.034</v>
      </c>
      <c r="I1179" s="50"/>
      <c r="J1179" s="50"/>
      <c r="K1179" s="178" t="s">
        <v>3492</v>
      </c>
      <c r="L1179" s="65"/>
      <c r="M1179" s="65"/>
      <c r="N1179" s="65"/>
    </row>
    <row r="1180" spans="1:14" ht="22.5">
      <c r="A1180" s="185"/>
      <c r="B1180" s="202"/>
      <c r="C1180" s="180" t="s">
        <v>26</v>
      </c>
      <c r="D1180" s="54" t="s">
        <v>4691</v>
      </c>
      <c r="E1180" s="85" t="s">
        <v>2789</v>
      </c>
      <c r="F1180" s="183">
        <f>F1179-F1182</f>
        <v>21.247</v>
      </c>
      <c r="G1180" s="190" t="s">
        <v>2108</v>
      </c>
      <c r="H1180" s="183">
        <f>H1179-H1182</f>
        <v>21.247</v>
      </c>
      <c r="I1180" s="111"/>
      <c r="J1180" s="111"/>
      <c r="K1180" s="178"/>
      <c r="L1180" s="65"/>
      <c r="M1180" s="65"/>
      <c r="N1180" s="65"/>
    </row>
    <row r="1181" spans="1:14" ht="22.5">
      <c r="A1181" s="185"/>
      <c r="B1181" s="202"/>
      <c r="C1181" s="180"/>
      <c r="D1181" s="85" t="s">
        <v>2790</v>
      </c>
      <c r="E1181" s="85" t="s">
        <v>2788</v>
      </c>
      <c r="F1181" s="183"/>
      <c r="G1181" s="190"/>
      <c r="H1181" s="183"/>
      <c r="I1181" s="111"/>
      <c r="J1181" s="111"/>
      <c r="K1181" s="178"/>
      <c r="L1181" s="65"/>
      <c r="M1181" s="65"/>
      <c r="N1181" s="65"/>
    </row>
    <row r="1182" spans="1:14" ht="33.75">
      <c r="A1182" s="185"/>
      <c r="B1182" s="85" t="s">
        <v>2791</v>
      </c>
      <c r="C1182" s="147" t="s">
        <v>2792</v>
      </c>
      <c r="D1182" s="85" t="s">
        <v>2793</v>
      </c>
      <c r="E1182" s="85" t="s">
        <v>2794</v>
      </c>
      <c r="F1182" s="77">
        <v>0.787</v>
      </c>
      <c r="G1182" s="78" t="s">
        <v>2108</v>
      </c>
      <c r="H1182" s="77">
        <v>0.787</v>
      </c>
      <c r="I1182" s="111"/>
      <c r="J1182" s="111"/>
      <c r="K1182" s="178"/>
      <c r="L1182" s="65"/>
      <c r="M1182" s="65"/>
      <c r="N1182" s="65"/>
    </row>
    <row r="1183" spans="1:14" ht="21">
      <c r="A1183" s="200" t="s">
        <v>4376</v>
      </c>
      <c r="B1183" s="202" t="s">
        <v>1708</v>
      </c>
      <c r="C1183" s="61" t="s">
        <v>26</v>
      </c>
      <c r="D1183" s="51" t="s">
        <v>2795</v>
      </c>
      <c r="E1183" s="51" t="s">
        <v>2796</v>
      </c>
      <c r="F1183" s="46">
        <f>SUM(F1184:F1184)</f>
        <v>17.162</v>
      </c>
      <c r="G1183" s="55" t="s">
        <v>2109</v>
      </c>
      <c r="H1183" s="46">
        <f>SUM(H1184:H1184)</f>
        <v>17.162</v>
      </c>
      <c r="I1183" s="50"/>
      <c r="J1183" s="50"/>
      <c r="K1183" s="178" t="s">
        <v>3492</v>
      </c>
      <c r="L1183" s="65"/>
      <c r="M1183" s="65"/>
      <c r="N1183" s="65"/>
    </row>
    <row r="1184" spans="1:14" ht="22.5">
      <c r="A1184" s="200"/>
      <c r="B1184" s="202"/>
      <c r="C1184" s="76" t="s">
        <v>26</v>
      </c>
      <c r="D1184" s="85" t="s">
        <v>2795</v>
      </c>
      <c r="E1184" s="85" t="s">
        <v>2796</v>
      </c>
      <c r="F1184" s="77">
        <v>17.162</v>
      </c>
      <c r="G1184" s="78" t="s">
        <v>2109</v>
      </c>
      <c r="H1184" s="77">
        <v>17.162</v>
      </c>
      <c r="I1184" s="111"/>
      <c r="J1184" s="111"/>
      <c r="K1184" s="178"/>
      <c r="L1184" s="65"/>
      <c r="M1184" s="65"/>
      <c r="N1184" s="65"/>
    </row>
    <row r="1185" spans="1:14" ht="21">
      <c r="A1185" s="185" t="s">
        <v>4377</v>
      </c>
      <c r="B1185" s="202" t="s">
        <v>1709</v>
      </c>
      <c r="C1185" s="74" t="s">
        <v>2107</v>
      </c>
      <c r="D1185" s="51" t="s">
        <v>2795</v>
      </c>
      <c r="E1185" s="51" t="s">
        <v>2800</v>
      </c>
      <c r="F1185" s="46">
        <f>F1186+F1188</f>
        <v>23.072999999999997</v>
      </c>
      <c r="G1185" s="55" t="s">
        <v>2108</v>
      </c>
      <c r="H1185" s="46">
        <f>SUM(H1186:H1188)</f>
        <v>23.072999999999997</v>
      </c>
      <c r="I1185" s="50"/>
      <c r="J1185" s="50"/>
      <c r="K1185" s="178" t="s">
        <v>3492</v>
      </c>
      <c r="L1185" s="65"/>
      <c r="M1185" s="65"/>
      <c r="N1185" s="65"/>
    </row>
    <row r="1186" spans="1:14" ht="22.5">
      <c r="A1186" s="185"/>
      <c r="B1186" s="202"/>
      <c r="C1186" s="180" t="s">
        <v>26</v>
      </c>
      <c r="D1186" s="85" t="s">
        <v>2797</v>
      </c>
      <c r="E1186" s="85" t="s">
        <v>2798</v>
      </c>
      <c r="F1186" s="183">
        <f>16.862+3.604</f>
        <v>20.465999999999998</v>
      </c>
      <c r="G1186" s="190" t="s">
        <v>2108</v>
      </c>
      <c r="H1186" s="183">
        <f>16.862+3.604</f>
        <v>20.465999999999998</v>
      </c>
      <c r="I1186" s="111"/>
      <c r="J1186" s="111"/>
      <c r="K1186" s="178"/>
      <c r="L1186" s="65"/>
      <c r="M1186" s="65"/>
      <c r="N1186" s="65"/>
    </row>
    <row r="1187" spans="1:14" ht="12.75">
      <c r="A1187" s="185"/>
      <c r="B1187" s="202"/>
      <c r="C1187" s="180"/>
      <c r="D1187" s="85" t="s">
        <v>2799</v>
      </c>
      <c r="E1187" s="85" t="s">
        <v>2800</v>
      </c>
      <c r="F1187" s="183"/>
      <c r="G1187" s="190"/>
      <c r="H1187" s="183"/>
      <c r="I1187" s="111"/>
      <c r="J1187" s="111"/>
      <c r="K1187" s="178"/>
      <c r="L1187" s="65"/>
      <c r="M1187" s="65"/>
      <c r="N1187" s="65"/>
    </row>
    <row r="1188" spans="1:14" ht="56.25">
      <c r="A1188" s="185"/>
      <c r="B1188" s="84" t="s">
        <v>2801</v>
      </c>
      <c r="C1188" s="147" t="s">
        <v>2802</v>
      </c>
      <c r="D1188" s="85" t="s">
        <v>2803</v>
      </c>
      <c r="E1188" s="85" t="s">
        <v>2804</v>
      </c>
      <c r="F1188" s="77">
        <v>2.607</v>
      </c>
      <c r="G1188" s="78" t="s">
        <v>2108</v>
      </c>
      <c r="H1188" s="77">
        <v>2.607</v>
      </c>
      <c r="I1188" s="111"/>
      <c r="J1188" s="111"/>
      <c r="K1188" s="178"/>
      <c r="L1188" s="65"/>
      <c r="M1188" s="65"/>
      <c r="N1188" s="65"/>
    </row>
    <row r="1189" spans="1:14" ht="31.5">
      <c r="A1189" s="102" t="s">
        <v>4378</v>
      </c>
      <c r="B1189" s="140" t="s">
        <v>2805</v>
      </c>
      <c r="C1189" s="61" t="s">
        <v>26</v>
      </c>
      <c r="D1189" s="53" t="s">
        <v>2806</v>
      </c>
      <c r="E1189" s="53" t="s">
        <v>2807</v>
      </c>
      <c r="F1189" s="56">
        <v>3.971</v>
      </c>
      <c r="G1189" s="107" t="s">
        <v>2108</v>
      </c>
      <c r="H1189" s="56">
        <f aca="true" t="shared" si="4" ref="H1189:H1196">F1189</f>
        <v>3.971</v>
      </c>
      <c r="I1189" s="125"/>
      <c r="J1189" s="125"/>
      <c r="K1189" s="81" t="s">
        <v>3492</v>
      </c>
      <c r="L1189" s="65"/>
      <c r="M1189" s="65"/>
      <c r="N1189" s="65"/>
    </row>
    <row r="1190" spans="1:14" ht="31.5">
      <c r="A1190" s="102" t="s">
        <v>4379</v>
      </c>
      <c r="B1190" s="83" t="s">
        <v>2808</v>
      </c>
      <c r="C1190" s="61" t="s">
        <v>26</v>
      </c>
      <c r="D1190" s="51" t="s">
        <v>2809</v>
      </c>
      <c r="E1190" s="51" t="s">
        <v>2810</v>
      </c>
      <c r="F1190" s="46">
        <v>3.711</v>
      </c>
      <c r="G1190" s="55" t="s">
        <v>2108</v>
      </c>
      <c r="H1190" s="46">
        <f t="shared" si="4"/>
        <v>3.711</v>
      </c>
      <c r="I1190" s="50"/>
      <c r="J1190" s="50"/>
      <c r="K1190" s="59" t="s">
        <v>3492</v>
      </c>
      <c r="L1190" s="65"/>
      <c r="M1190" s="65"/>
      <c r="N1190" s="65"/>
    </row>
    <row r="1191" spans="1:14" ht="31.5">
      <c r="A1191" s="102" t="s">
        <v>4380</v>
      </c>
      <c r="B1191" s="83" t="s">
        <v>2811</v>
      </c>
      <c r="C1191" s="61" t="s">
        <v>26</v>
      </c>
      <c r="D1191" s="51" t="s">
        <v>4692</v>
      </c>
      <c r="E1191" s="51" t="s">
        <v>2812</v>
      </c>
      <c r="F1191" s="46">
        <v>27.294</v>
      </c>
      <c r="G1191" s="55" t="s">
        <v>2109</v>
      </c>
      <c r="H1191" s="46">
        <f t="shared" si="4"/>
        <v>27.294</v>
      </c>
      <c r="I1191" s="50"/>
      <c r="J1191" s="50"/>
      <c r="K1191" s="59" t="s">
        <v>3492</v>
      </c>
      <c r="L1191" s="65"/>
      <c r="M1191" s="65"/>
      <c r="N1191" s="65"/>
    </row>
    <row r="1192" spans="1:14" ht="31.5">
      <c r="A1192" s="102" t="s">
        <v>4381</v>
      </c>
      <c r="B1192" s="83" t="s">
        <v>2813</v>
      </c>
      <c r="C1192" s="61" t="s">
        <v>26</v>
      </c>
      <c r="D1192" s="51" t="s">
        <v>4693</v>
      </c>
      <c r="E1192" s="51" t="s">
        <v>2814</v>
      </c>
      <c r="F1192" s="46">
        <v>37.532</v>
      </c>
      <c r="G1192" s="55" t="s">
        <v>2108</v>
      </c>
      <c r="H1192" s="46">
        <f t="shared" si="4"/>
        <v>37.532</v>
      </c>
      <c r="I1192" s="50"/>
      <c r="J1192" s="50"/>
      <c r="K1192" s="59" t="s">
        <v>3492</v>
      </c>
      <c r="L1192" s="65"/>
      <c r="M1192" s="65"/>
      <c r="N1192" s="65"/>
    </row>
    <row r="1193" spans="1:14" ht="31.5">
      <c r="A1193" s="102" t="s">
        <v>4382</v>
      </c>
      <c r="B1193" s="140" t="s">
        <v>2815</v>
      </c>
      <c r="C1193" s="61" t="s">
        <v>26</v>
      </c>
      <c r="D1193" s="51" t="s">
        <v>2816</v>
      </c>
      <c r="E1193" s="51" t="s">
        <v>2817</v>
      </c>
      <c r="F1193" s="46">
        <v>3.607</v>
      </c>
      <c r="G1193" s="55" t="s">
        <v>2108</v>
      </c>
      <c r="H1193" s="46">
        <f t="shared" si="4"/>
        <v>3.607</v>
      </c>
      <c r="I1193" s="50"/>
      <c r="J1193" s="50"/>
      <c r="K1193" s="59" t="s">
        <v>3492</v>
      </c>
      <c r="L1193" s="65"/>
      <c r="M1193" s="65"/>
      <c r="N1193" s="65"/>
    </row>
    <row r="1194" spans="1:14" ht="42">
      <c r="A1194" s="102" t="s">
        <v>4383</v>
      </c>
      <c r="B1194" s="83" t="s">
        <v>2818</v>
      </c>
      <c r="C1194" s="61" t="s">
        <v>26</v>
      </c>
      <c r="D1194" s="53" t="s">
        <v>2819</v>
      </c>
      <c r="E1194" s="51" t="s">
        <v>2820</v>
      </c>
      <c r="F1194" s="46">
        <v>0.423</v>
      </c>
      <c r="G1194" s="55" t="s">
        <v>2108</v>
      </c>
      <c r="H1194" s="46">
        <f t="shared" si="4"/>
        <v>0.423</v>
      </c>
      <c r="I1194" s="50"/>
      <c r="J1194" s="50"/>
      <c r="K1194" s="81" t="s">
        <v>3492</v>
      </c>
      <c r="L1194" s="65"/>
      <c r="M1194" s="65"/>
      <c r="N1194" s="65"/>
    </row>
    <row r="1195" spans="1:14" ht="31.5">
      <c r="A1195" s="102" t="s">
        <v>4384</v>
      </c>
      <c r="B1195" s="83" t="s">
        <v>2821</v>
      </c>
      <c r="C1195" s="61" t="s">
        <v>26</v>
      </c>
      <c r="D1195" s="51" t="s">
        <v>4694</v>
      </c>
      <c r="E1195" s="51" t="s">
        <v>2822</v>
      </c>
      <c r="F1195" s="46">
        <v>6.125</v>
      </c>
      <c r="G1195" s="55" t="s">
        <v>2108</v>
      </c>
      <c r="H1195" s="46">
        <f t="shared" si="4"/>
        <v>6.125</v>
      </c>
      <c r="I1195" s="50"/>
      <c r="J1195" s="50"/>
      <c r="K1195" s="59" t="s">
        <v>3492</v>
      </c>
      <c r="L1195" s="65"/>
      <c r="M1195" s="65"/>
      <c r="N1195" s="65"/>
    </row>
    <row r="1196" spans="1:14" ht="42">
      <c r="A1196" s="102" t="s">
        <v>4385</v>
      </c>
      <c r="B1196" s="83" t="s">
        <v>2823</v>
      </c>
      <c r="C1196" s="61" t="s">
        <v>26</v>
      </c>
      <c r="D1196" s="51" t="s">
        <v>2824</v>
      </c>
      <c r="E1196" s="51" t="s">
        <v>2825</v>
      </c>
      <c r="F1196" s="46">
        <v>17.927</v>
      </c>
      <c r="G1196" s="55" t="s">
        <v>2108</v>
      </c>
      <c r="H1196" s="46">
        <f t="shared" si="4"/>
        <v>17.927</v>
      </c>
      <c r="I1196" s="50"/>
      <c r="J1196" s="50"/>
      <c r="K1196" s="59" t="s">
        <v>3492</v>
      </c>
      <c r="L1196" s="65"/>
      <c r="M1196" s="65"/>
      <c r="N1196" s="65"/>
    </row>
    <row r="1197" spans="1:14" ht="31.5">
      <c r="A1197" s="185" t="s">
        <v>4386</v>
      </c>
      <c r="B1197" s="202" t="s">
        <v>1710</v>
      </c>
      <c r="C1197" s="74" t="s">
        <v>2107</v>
      </c>
      <c r="D1197" s="53" t="s">
        <v>2826</v>
      </c>
      <c r="E1197" s="51" t="s">
        <v>2829</v>
      </c>
      <c r="F1197" s="46">
        <f>F1198+F1200</f>
        <v>19.429</v>
      </c>
      <c r="G1197" s="55" t="s">
        <v>2109</v>
      </c>
      <c r="H1197" s="46">
        <f>SUM(H1198:H1200)</f>
        <v>19.429</v>
      </c>
      <c r="I1197" s="50"/>
      <c r="J1197" s="50"/>
      <c r="K1197" s="178" t="s">
        <v>3492</v>
      </c>
      <c r="L1197" s="90"/>
      <c r="M1197" s="65"/>
      <c r="N1197" s="65"/>
    </row>
    <row r="1198" spans="1:14" ht="33.75">
      <c r="A1198" s="185"/>
      <c r="B1198" s="202"/>
      <c r="C1198" s="180" t="s">
        <v>26</v>
      </c>
      <c r="D1198" s="54" t="s">
        <v>2826</v>
      </c>
      <c r="E1198" s="85" t="s">
        <v>2827</v>
      </c>
      <c r="F1198" s="183">
        <f>0.845+18.345</f>
        <v>19.189999999999998</v>
      </c>
      <c r="G1198" s="190" t="s">
        <v>2109</v>
      </c>
      <c r="H1198" s="183">
        <f>0.845+18.345</f>
        <v>19.189999999999998</v>
      </c>
      <c r="I1198" s="111"/>
      <c r="J1198" s="111"/>
      <c r="K1198" s="178"/>
      <c r="L1198" s="64"/>
      <c r="M1198" s="65"/>
      <c r="N1198" s="65"/>
    </row>
    <row r="1199" spans="1:14" ht="12.75">
      <c r="A1199" s="185"/>
      <c r="B1199" s="202"/>
      <c r="C1199" s="180"/>
      <c r="D1199" s="85" t="s">
        <v>2828</v>
      </c>
      <c r="E1199" s="85" t="s">
        <v>2829</v>
      </c>
      <c r="F1199" s="183"/>
      <c r="G1199" s="190"/>
      <c r="H1199" s="183"/>
      <c r="I1199" s="111"/>
      <c r="J1199" s="111"/>
      <c r="K1199" s="178"/>
      <c r="L1199" s="64"/>
      <c r="M1199" s="65"/>
      <c r="N1199" s="65"/>
    </row>
    <row r="1200" spans="1:14" ht="45">
      <c r="A1200" s="185"/>
      <c r="B1200" s="85" t="s">
        <v>2830</v>
      </c>
      <c r="C1200" s="147" t="s">
        <v>2831</v>
      </c>
      <c r="D1200" s="85" t="s">
        <v>2832</v>
      </c>
      <c r="E1200" s="85" t="s">
        <v>2833</v>
      </c>
      <c r="F1200" s="77">
        <v>0.239</v>
      </c>
      <c r="G1200" s="78" t="s">
        <v>2109</v>
      </c>
      <c r="H1200" s="77">
        <v>0.239</v>
      </c>
      <c r="I1200" s="111"/>
      <c r="J1200" s="111"/>
      <c r="K1200" s="178"/>
      <c r="L1200" s="64"/>
      <c r="M1200" s="65"/>
      <c r="N1200" s="65"/>
    </row>
    <row r="1201" spans="1:14" ht="31.5">
      <c r="A1201" s="185" t="s">
        <v>4387</v>
      </c>
      <c r="B1201" s="202" t="s">
        <v>1711</v>
      </c>
      <c r="C1201" s="74" t="s">
        <v>2107</v>
      </c>
      <c r="D1201" s="51" t="s">
        <v>4695</v>
      </c>
      <c r="E1201" s="51" t="s">
        <v>2834</v>
      </c>
      <c r="F1201" s="46">
        <f>F1202+F1204</f>
        <v>98.218</v>
      </c>
      <c r="G1201" s="55" t="s">
        <v>2108</v>
      </c>
      <c r="H1201" s="46">
        <f>SUM(H1202:H1204)</f>
        <v>98.218</v>
      </c>
      <c r="I1201" s="50"/>
      <c r="J1201" s="50"/>
      <c r="K1201" s="178" t="s">
        <v>3492</v>
      </c>
      <c r="L1201" s="64"/>
      <c r="M1201" s="65"/>
      <c r="N1201" s="65"/>
    </row>
    <row r="1202" spans="1:14" ht="22.5">
      <c r="A1202" s="185"/>
      <c r="B1202" s="202"/>
      <c r="C1202" s="180" t="s">
        <v>26</v>
      </c>
      <c r="D1202" s="85" t="s">
        <v>4695</v>
      </c>
      <c r="E1202" s="147" t="s">
        <v>2835</v>
      </c>
      <c r="F1202" s="220">
        <v>95.791</v>
      </c>
      <c r="G1202" s="190" t="s">
        <v>2108</v>
      </c>
      <c r="H1202" s="220">
        <v>95.791</v>
      </c>
      <c r="I1202" s="149"/>
      <c r="J1202" s="149"/>
      <c r="K1202" s="178"/>
      <c r="L1202" s="64"/>
      <c r="M1202" s="65"/>
      <c r="N1202" s="65"/>
    </row>
    <row r="1203" spans="1:14" ht="12.75">
      <c r="A1203" s="185"/>
      <c r="B1203" s="202"/>
      <c r="C1203" s="180"/>
      <c r="D1203" s="147" t="s">
        <v>2836</v>
      </c>
      <c r="E1203" s="147" t="s">
        <v>2837</v>
      </c>
      <c r="F1203" s="220"/>
      <c r="G1203" s="190"/>
      <c r="H1203" s="220"/>
      <c r="I1203" s="149"/>
      <c r="J1203" s="149"/>
      <c r="K1203" s="178"/>
      <c r="L1203" s="64"/>
      <c r="M1203" s="65"/>
      <c r="N1203" s="65"/>
    </row>
    <row r="1204" spans="1:14" ht="56.25">
      <c r="A1204" s="185"/>
      <c r="B1204" s="85" t="s">
        <v>2838</v>
      </c>
      <c r="C1204" s="147" t="s">
        <v>2831</v>
      </c>
      <c r="D1204" s="147" t="s">
        <v>2839</v>
      </c>
      <c r="E1204" s="147" t="s">
        <v>2840</v>
      </c>
      <c r="F1204" s="150">
        <v>2.427</v>
      </c>
      <c r="G1204" s="78" t="s">
        <v>2108</v>
      </c>
      <c r="H1204" s="150">
        <v>2.427</v>
      </c>
      <c r="I1204" s="151"/>
      <c r="J1204" s="151"/>
      <c r="K1204" s="178"/>
      <c r="L1204" s="64"/>
      <c r="M1204" s="65"/>
      <c r="N1204" s="65"/>
    </row>
    <row r="1205" spans="1:14" ht="12.75">
      <c r="A1205" s="192" t="s">
        <v>1566</v>
      </c>
      <c r="B1205" s="192"/>
      <c r="C1205" s="192"/>
      <c r="D1205" s="192"/>
      <c r="E1205" s="192"/>
      <c r="F1205" s="46">
        <f>F1201+F1197+F1196+F1195+F1194+F1193+F1192+F1191+F1190+F1189+F1185+F1183+F1179+F1178+F1177</f>
        <v>319.6</v>
      </c>
      <c r="G1205" s="210"/>
      <c r="H1205" s="210"/>
      <c r="I1205" s="46"/>
      <c r="J1205" s="46"/>
      <c r="K1205" s="59"/>
      <c r="L1205" s="64"/>
      <c r="M1205" s="65"/>
      <c r="N1205" s="65"/>
    </row>
    <row r="1206" spans="1:14" ht="12.75">
      <c r="A1206" s="188" t="s">
        <v>1712</v>
      </c>
      <c r="B1206" s="188"/>
      <c r="C1206" s="188"/>
      <c r="D1206" s="188"/>
      <c r="E1206" s="188"/>
      <c r="F1206" s="188"/>
      <c r="G1206" s="188"/>
      <c r="H1206" s="188"/>
      <c r="I1206" s="89"/>
      <c r="J1206" s="89"/>
      <c r="K1206" s="59"/>
      <c r="L1206" s="64"/>
      <c r="M1206" s="65"/>
      <c r="N1206" s="65"/>
    </row>
    <row r="1207" spans="1:14" ht="21">
      <c r="A1207" s="98" t="s">
        <v>4388</v>
      </c>
      <c r="B1207" s="61" t="s">
        <v>576</v>
      </c>
      <c r="C1207" s="61" t="s">
        <v>523</v>
      </c>
      <c r="D1207" s="61" t="s">
        <v>577</v>
      </c>
      <c r="E1207" s="61" t="s">
        <v>578</v>
      </c>
      <c r="F1207" s="46">
        <v>2.26</v>
      </c>
      <c r="G1207" s="55" t="s">
        <v>2108</v>
      </c>
      <c r="H1207" s="46">
        <v>2.26</v>
      </c>
      <c r="I1207" s="89"/>
      <c r="J1207" s="89"/>
      <c r="K1207" s="59" t="s">
        <v>3494</v>
      </c>
      <c r="L1207" s="64"/>
      <c r="M1207" s="65"/>
      <c r="N1207" s="65"/>
    </row>
    <row r="1208" spans="1:11" s="27" customFormat="1" ht="31.5">
      <c r="A1208" s="55" t="s">
        <v>4063</v>
      </c>
      <c r="B1208" s="61" t="s">
        <v>520</v>
      </c>
      <c r="C1208" s="61" t="s">
        <v>523</v>
      </c>
      <c r="D1208" s="61" t="s">
        <v>524</v>
      </c>
      <c r="E1208" s="61" t="s">
        <v>525</v>
      </c>
      <c r="F1208" s="46">
        <v>51.11</v>
      </c>
      <c r="G1208" s="55" t="s">
        <v>2108</v>
      </c>
      <c r="H1208" s="46">
        <v>51.11</v>
      </c>
      <c r="I1208" s="114"/>
      <c r="J1208" s="114"/>
      <c r="K1208" s="137" t="s">
        <v>3495</v>
      </c>
    </row>
    <row r="1209" spans="1:11" s="27" customFormat="1" ht="21">
      <c r="A1209" s="200" t="s">
        <v>4062</v>
      </c>
      <c r="B1209" s="61" t="s">
        <v>484</v>
      </c>
      <c r="C1209" s="51" t="s">
        <v>2107</v>
      </c>
      <c r="D1209" s="51" t="s">
        <v>2114</v>
      </c>
      <c r="E1209" s="51" t="s">
        <v>2117</v>
      </c>
      <c r="F1209" s="46">
        <f>F1210+F1211</f>
        <v>8.123</v>
      </c>
      <c r="G1209" s="55" t="s">
        <v>2108</v>
      </c>
      <c r="H1209" s="46">
        <f>H1210+H1211</f>
        <v>8.123</v>
      </c>
      <c r="I1209" s="114"/>
      <c r="J1209" s="114"/>
      <c r="K1209" s="219" t="s">
        <v>3495</v>
      </c>
    </row>
    <row r="1210" spans="1:11" s="27" customFormat="1" ht="22.5">
      <c r="A1210" s="200"/>
      <c r="B1210" s="199"/>
      <c r="C1210" s="195" t="s">
        <v>523</v>
      </c>
      <c r="D1210" s="85" t="s">
        <v>2114</v>
      </c>
      <c r="E1210" s="85" t="s">
        <v>2115</v>
      </c>
      <c r="F1210" s="77">
        <v>1.084</v>
      </c>
      <c r="G1210" s="78" t="s">
        <v>2108</v>
      </c>
      <c r="H1210" s="77">
        <v>1.084</v>
      </c>
      <c r="I1210" s="114"/>
      <c r="J1210" s="114"/>
      <c r="K1210" s="219"/>
    </row>
    <row r="1211" spans="1:11" s="27" customFormat="1" ht="22.5">
      <c r="A1211" s="200"/>
      <c r="B1211" s="199"/>
      <c r="C1211" s="195"/>
      <c r="D1211" s="85" t="s">
        <v>2116</v>
      </c>
      <c r="E1211" s="85" t="s">
        <v>2117</v>
      </c>
      <c r="F1211" s="77">
        <v>7.039</v>
      </c>
      <c r="G1211" s="78" t="s">
        <v>2108</v>
      </c>
      <c r="H1211" s="77">
        <v>7.039</v>
      </c>
      <c r="I1211" s="114"/>
      <c r="J1211" s="114"/>
      <c r="K1211" s="219"/>
    </row>
    <row r="1212" spans="1:14" ht="21">
      <c r="A1212" s="196" t="s">
        <v>4060</v>
      </c>
      <c r="B1212" s="61" t="s">
        <v>1330</v>
      </c>
      <c r="C1212" s="93" t="s">
        <v>2274</v>
      </c>
      <c r="D1212" s="61" t="s">
        <v>4006</v>
      </c>
      <c r="E1212" s="51" t="s">
        <v>1715</v>
      </c>
      <c r="F1212" s="46">
        <f>F1213+F1214</f>
        <v>20.02</v>
      </c>
      <c r="G1212" s="78" t="s">
        <v>2109</v>
      </c>
      <c r="H1212" s="77">
        <f>F1212</f>
        <v>20.02</v>
      </c>
      <c r="I1212" s="78"/>
      <c r="J1212" s="78"/>
      <c r="K1212" s="178" t="s">
        <v>3492</v>
      </c>
      <c r="L1212" s="65"/>
      <c r="M1212" s="65"/>
      <c r="N1212" s="65"/>
    </row>
    <row r="1213" spans="1:14" ht="22.5">
      <c r="A1213" s="196"/>
      <c r="B1213" s="94"/>
      <c r="C1213" s="95" t="s">
        <v>4007</v>
      </c>
      <c r="D1213" s="60" t="s">
        <v>4006</v>
      </c>
      <c r="E1213" s="60" t="s">
        <v>2278</v>
      </c>
      <c r="F1213" s="78">
        <v>8.25</v>
      </c>
      <c r="G1213" s="78" t="s">
        <v>2109</v>
      </c>
      <c r="H1213" s="78">
        <f>F1213</f>
        <v>8.25</v>
      </c>
      <c r="I1213" s="78"/>
      <c r="J1213" s="78"/>
      <c r="K1213" s="178"/>
      <c r="L1213" s="65"/>
      <c r="M1213" s="65"/>
      <c r="N1213" s="65"/>
    </row>
    <row r="1214" spans="1:14" ht="33.75">
      <c r="A1214" s="196"/>
      <c r="B1214" s="85" t="s">
        <v>1718</v>
      </c>
      <c r="C1214" s="95" t="s">
        <v>4007</v>
      </c>
      <c r="D1214" s="85" t="s">
        <v>1719</v>
      </c>
      <c r="E1214" s="85" t="s">
        <v>1715</v>
      </c>
      <c r="F1214" s="77">
        <v>11.77</v>
      </c>
      <c r="G1214" s="78" t="s">
        <v>2108</v>
      </c>
      <c r="H1214" s="77">
        <v>11.77</v>
      </c>
      <c r="I1214" s="77"/>
      <c r="J1214" s="77"/>
      <c r="K1214" s="59" t="s">
        <v>3492</v>
      </c>
      <c r="L1214" s="65"/>
      <c r="M1214" s="65"/>
      <c r="N1214" s="65"/>
    </row>
    <row r="1215" spans="1:14" ht="31.5">
      <c r="A1215" s="82" t="s">
        <v>4197</v>
      </c>
      <c r="B1215" s="51" t="s">
        <v>4696</v>
      </c>
      <c r="C1215" s="61" t="s">
        <v>523</v>
      </c>
      <c r="D1215" s="51" t="s">
        <v>4697</v>
      </c>
      <c r="E1215" s="51" t="s">
        <v>1713</v>
      </c>
      <c r="F1215" s="46">
        <v>7.016</v>
      </c>
      <c r="G1215" s="107" t="s">
        <v>2108</v>
      </c>
      <c r="H1215" s="46">
        <v>7.016</v>
      </c>
      <c r="I1215" s="77"/>
      <c r="J1215" s="77"/>
      <c r="K1215" s="59" t="s">
        <v>3492</v>
      </c>
      <c r="L1215" s="65"/>
      <c r="M1215" s="65"/>
      <c r="N1215" s="65"/>
    </row>
    <row r="1216" spans="1:14" ht="42">
      <c r="A1216" s="82" t="s">
        <v>4389</v>
      </c>
      <c r="B1216" s="51" t="s">
        <v>4841</v>
      </c>
      <c r="C1216" s="61" t="s">
        <v>523</v>
      </c>
      <c r="D1216" s="51" t="s">
        <v>1714</v>
      </c>
      <c r="E1216" s="51" t="s">
        <v>1715</v>
      </c>
      <c r="F1216" s="46">
        <v>38.043</v>
      </c>
      <c r="G1216" s="55" t="s">
        <v>2108</v>
      </c>
      <c r="H1216" s="46">
        <v>38.043</v>
      </c>
      <c r="I1216" s="77"/>
      <c r="J1216" s="77"/>
      <c r="K1216" s="59" t="s">
        <v>3492</v>
      </c>
      <c r="L1216" s="65"/>
      <c r="M1216" s="65"/>
      <c r="N1216" s="65"/>
    </row>
    <row r="1217" spans="1:14" ht="42">
      <c r="A1217" s="82" t="s">
        <v>4390</v>
      </c>
      <c r="B1217" s="51" t="s">
        <v>1716</v>
      </c>
      <c r="C1217" s="61" t="s">
        <v>523</v>
      </c>
      <c r="D1217" s="51" t="s">
        <v>1717</v>
      </c>
      <c r="E1217" s="51" t="s">
        <v>4699</v>
      </c>
      <c r="F1217" s="46">
        <v>15.287</v>
      </c>
      <c r="G1217" s="55" t="s">
        <v>2108</v>
      </c>
      <c r="H1217" s="46">
        <v>15.287</v>
      </c>
      <c r="I1217" s="77"/>
      <c r="J1217" s="77"/>
      <c r="K1217" s="59" t="s">
        <v>3492</v>
      </c>
      <c r="L1217" s="65"/>
      <c r="M1217" s="65"/>
      <c r="N1217" s="65"/>
    </row>
    <row r="1218" spans="1:14" ht="21">
      <c r="A1218" s="82" t="s">
        <v>4391</v>
      </c>
      <c r="B1218" s="51" t="s">
        <v>1720</v>
      </c>
      <c r="C1218" s="61" t="s">
        <v>523</v>
      </c>
      <c r="D1218" s="51" t="s">
        <v>1721</v>
      </c>
      <c r="E1218" s="51" t="s">
        <v>1722</v>
      </c>
      <c r="F1218" s="46">
        <v>28.669</v>
      </c>
      <c r="G1218" s="55" t="s">
        <v>2108</v>
      </c>
      <c r="H1218" s="46">
        <v>28.669</v>
      </c>
      <c r="I1218" s="77"/>
      <c r="J1218" s="77"/>
      <c r="K1218" s="59" t="s">
        <v>3492</v>
      </c>
      <c r="L1218" s="65"/>
      <c r="M1218" s="65"/>
      <c r="N1218" s="65"/>
    </row>
    <row r="1219" spans="1:14" ht="21">
      <c r="A1219" s="82" t="s">
        <v>4392</v>
      </c>
      <c r="B1219" s="51" t="s">
        <v>1723</v>
      </c>
      <c r="C1219" s="61" t="s">
        <v>523</v>
      </c>
      <c r="D1219" s="51" t="s">
        <v>1724</v>
      </c>
      <c r="E1219" s="51" t="s">
        <v>1725</v>
      </c>
      <c r="F1219" s="46">
        <v>6.452</v>
      </c>
      <c r="G1219" s="55" t="s">
        <v>2108</v>
      </c>
      <c r="H1219" s="46">
        <v>6.452</v>
      </c>
      <c r="I1219" s="77"/>
      <c r="J1219" s="77"/>
      <c r="K1219" s="59" t="s">
        <v>3492</v>
      </c>
      <c r="L1219" s="65"/>
      <c r="M1219" s="65"/>
      <c r="N1219" s="65"/>
    </row>
    <row r="1220" spans="1:14" ht="52.5">
      <c r="A1220" s="82" t="s">
        <v>4393</v>
      </c>
      <c r="B1220" s="51" t="s">
        <v>4698</v>
      </c>
      <c r="C1220" s="61" t="s">
        <v>523</v>
      </c>
      <c r="D1220" s="51" t="s">
        <v>1726</v>
      </c>
      <c r="E1220" s="51" t="s">
        <v>1727</v>
      </c>
      <c r="F1220" s="46">
        <v>16.922</v>
      </c>
      <c r="G1220" s="55" t="s">
        <v>2109</v>
      </c>
      <c r="H1220" s="46">
        <v>16.922</v>
      </c>
      <c r="I1220" s="77"/>
      <c r="J1220" s="77"/>
      <c r="K1220" s="59" t="s">
        <v>3492</v>
      </c>
      <c r="L1220" s="65"/>
      <c r="M1220" s="65"/>
      <c r="N1220" s="65"/>
    </row>
    <row r="1221" spans="1:14" ht="21">
      <c r="A1221" s="82" t="s">
        <v>4394</v>
      </c>
      <c r="B1221" s="51" t="s">
        <v>1728</v>
      </c>
      <c r="C1221" s="61" t="s">
        <v>523</v>
      </c>
      <c r="D1221" s="51" t="s">
        <v>1729</v>
      </c>
      <c r="E1221" s="51" t="s">
        <v>1730</v>
      </c>
      <c r="F1221" s="46">
        <v>13.851</v>
      </c>
      <c r="G1221" s="55" t="s">
        <v>2109</v>
      </c>
      <c r="H1221" s="46">
        <v>13.851</v>
      </c>
      <c r="I1221" s="77"/>
      <c r="J1221" s="77"/>
      <c r="K1221" s="59" t="s">
        <v>3492</v>
      </c>
      <c r="L1221" s="65"/>
      <c r="M1221" s="65"/>
      <c r="N1221" s="65"/>
    </row>
    <row r="1222" spans="1:14" ht="21">
      <c r="A1222" s="82" t="s">
        <v>4395</v>
      </c>
      <c r="B1222" s="51" t="s">
        <v>1731</v>
      </c>
      <c r="C1222" s="61" t="s">
        <v>523</v>
      </c>
      <c r="D1222" s="51" t="s">
        <v>1732</v>
      </c>
      <c r="E1222" s="51" t="s">
        <v>1733</v>
      </c>
      <c r="F1222" s="46">
        <v>15.97</v>
      </c>
      <c r="G1222" s="55" t="s">
        <v>2109</v>
      </c>
      <c r="H1222" s="46">
        <v>15.97</v>
      </c>
      <c r="I1222" s="77"/>
      <c r="J1222" s="77"/>
      <c r="K1222" s="59" t="s">
        <v>3492</v>
      </c>
      <c r="L1222" s="65"/>
      <c r="M1222" s="65"/>
      <c r="N1222" s="65"/>
    </row>
    <row r="1223" spans="1:14" ht="21">
      <c r="A1223" s="82" t="s">
        <v>4396</v>
      </c>
      <c r="B1223" s="51" t="s">
        <v>1734</v>
      </c>
      <c r="C1223" s="61" t="s">
        <v>523</v>
      </c>
      <c r="D1223" s="51" t="s">
        <v>1735</v>
      </c>
      <c r="E1223" s="51" t="s">
        <v>1736</v>
      </c>
      <c r="F1223" s="46">
        <v>27.536</v>
      </c>
      <c r="G1223" s="55" t="s">
        <v>2108</v>
      </c>
      <c r="H1223" s="46">
        <v>27.536</v>
      </c>
      <c r="I1223" s="77"/>
      <c r="J1223" s="77"/>
      <c r="K1223" s="59" t="s">
        <v>3492</v>
      </c>
      <c r="L1223" s="65"/>
      <c r="M1223" s="65"/>
      <c r="N1223" s="65"/>
    </row>
    <row r="1224" spans="1:14" ht="31.5">
      <c r="A1224" s="82" t="s">
        <v>4397</v>
      </c>
      <c r="B1224" s="51" t="s">
        <v>1737</v>
      </c>
      <c r="C1224" s="61" t="s">
        <v>523</v>
      </c>
      <c r="D1224" s="51" t="s">
        <v>4842</v>
      </c>
      <c r="E1224" s="51" t="s">
        <v>1738</v>
      </c>
      <c r="F1224" s="46">
        <v>8.941</v>
      </c>
      <c r="G1224" s="55" t="s">
        <v>2109</v>
      </c>
      <c r="H1224" s="46">
        <v>8.941</v>
      </c>
      <c r="I1224" s="77"/>
      <c r="J1224" s="77"/>
      <c r="K1224" s="59" t="s">
        <v>3492</v>
      </c>
      <c r="L1224" s="65"/>
      <c r="M1224" s="65"/>
      <c r="N1224" s="65"/>
    </row>
    <row r="1225" spans="1:14" ht="21">
      <c r="A1225" s="82" t="s">
        <v>4398</v>
      </c>
      <c r="B1225" s="51" t="s">
        <v>1739</v>
      </c>
      <c r="C1225" s="61" t="s">
        <v>523</v>
      </c>
      <c r="D1225" s="51" t="s">
        <v>1735</v>
      </c>
      <c r="E1225" s="51" t="s">
        <v>1740</v>
      </c>
      <c r="F1225" s="46">
        <v>11.446</v>
      </c>
      <c r="G1225" s="55" t="s">
        <v>2108</v>
      </c>
      <c r="H1225" s="46">
        <v>11.446</v>
      </c>
      <c r="I1225" s="77"/>
      <c r="J1225" s="77"/>
      <c r="K1225" s="59" t="s">
        <v>3492</v>
      </c>
      <c r="L1225" s="65"/>
      <c r="M1225" s="65"/>
      <c r="N1225" s="65"/>
    </row>
    <row r="1226" spans="1:14" ht="31.5">
      <c r="A1226" s="82" t="s">
        <v>4399</v>
      </c>
      <c r="B1226" s="51" t="s">
        <v>4700</v>
      </c>
      <c r="C1226" s="61" t="s">
        <v>523</v>
      </c>
      <c r="D1226" s="51" t="s">
        <v>1741</v>
      </c>
      <c r="E1226" s="51" t="s">
        <v>1742</v>
      </c>
      <c r="F1226" s="46">
        <v>9.678</v>
      </c>
      <c r="G1226" s="55" t="s">
        <v>2108</v>
      </c>
      <c r="H1226" s="46">
        <v>9.678</v>
      </c>
      <c r="I1226" s="77"/>
      <c r="J1226" s="77"/>
      <c r="K1226" s="59" t="s">
        <v>3492</v>
      </c>
      <c r="L1226" s="65"/>
      <c r="M1226" s="65"/>
      <c r="N1226" s="65"/>
    </row>
    <row r="1227" spans="1:14" ht="21">
      <c r="A1227" s="82" t="s">
        <v>4400</v>
      </c>
      <c r="B1227" s="51" t="s">
        <v>1743</v>
      </c>
      <c r="C1227" s="61" t="s">
        <v>523</v>
      </c>
      <c r="D1227" s="51" t="s">
        <v>4843</v>
      </c>
      <c r="E1227" s="51" t="s">
        <v>2471</v>
      </c>
      <c r="F1227" s="46">
        <v>3.398</v>
      </c>
      <c r="G1227" s="55" t="s">
        <v>2108</v>
      </c>
      <c r="H1227" s="46">
        <v>3.398</v>
      </c>
      <c r="I1227" s="77"/>
      <c r="J1227" s="77"/>
      <c r="K1227" s="59" t="s">
        <v>3492</v>
      </c>
      <c r="L1227" s="65"/>
      <c r="M1227" s="65"/>
      <c r="N1227" s="65"/>
    </row>
    <row r="1228" spans="1:14" ht="31.5">
      <c r="A1228" s="82" t="s">
        <v>4401</v>
      </c>
      <c r="B1228" s="51" t="s">
        <v>2472</v>
      </c>
      <c r="C1228" s="61" t="s">
        <v>523</v>
      </c>
      <c r="D1228" s="51" t="s">
        <v>2473</v>
      </c>
      <c r="E1228" s="51" t="s">
        <v>1730</v>
      </c>
      <c r="F1228" s="46">
        <v>3.122</v>
      </c>
      <c r="G1228" s="55" t="s">
        <v>2108</v>
      </c>
      <c r="H1228" s="46">
        <v>3.122</v>
      </c>
      <c r="I1228" s="77"/>
      <c r="J1228" s="77"/>
      <c r="K1228" s="59" t="s">
        <v>3492</v>
      </c>
      <c r="L1228" s="65"/>
      <c r="M1228" s="65"/>
      <c r="N1228" s="65"/>
    </row>
    <row r="1229" spans="1:14" ht="21">
      <c r="A1229" s="82" t="s">
        <v>4402</v>
      </c>
      <c r="B1229" s="51" t="s">
        <v>2474</v>
      </c>
      <c r="C1229" s="61" t="s">
        <v>523</v>
      </c>
      <c r="D1229" s="51" t="s">
        <v>4844</v>
      </c>
      <c r="E1229" s="51" t="s">
        <v>2475</v>
      </c>
      <c r="F1229" s="46">
        <v>9.89</v>
      </c>
      <c r="G1229" s="55" t="s">
        <v>2109</v>
      </c>
      <c r="H1229" s="46">
        <v>9.89</v>
      </c>
      <c r="I1229" s="77"/>
      <c r="J1229" s="77"/>
      <c r="K1229" s="59" t="s">
        <v>3492</v>
      </c>
      <c r="L1229" s="65"/>
      <c r="M1229" s="65"/>
      <c r="N1229" s="65"/>
    </row>
    <row r="1230" spans="1:14" ht="21">
      <c r="A1230" s="82" t="s">
        <v>4403</v>
      </c>
      <c r="B1230" s="51" t="s">
        <v>2476</v>
      </c>
      <c r="C1230" s="61" t="s">
        <v>523</v>
      </c>
      <c r="D1230" s="51" t="s">
        <v>1727</v>
      </c>
      <c r="E1230" s="51" t="s">
        <v>2477</v>
      </c>
      <c r="F1230" s="46">
        <v>5.089</v>
      </c>
      <c r="G1230" s="55" t="s">
        <v>2109</v>
      </c>
      <c r="H1230" s="46">
        <v>5.089</v>
      </c>
      <c r="I1230" s="77"/>
      <c r="J1230" s="77"/>
      <c r="K1230" s="59" t="s">
        <v>3492</v>
      </c>
      <c r="L1230" s="65"/>
      <c r="M1230" s="65"/>
      <c r="N1230" s="65"/>
    </row>
    <row r="1231" spans="1:14" ht="21">
      <c r="A1231" s="82" t="s">
        <v>4404</v>
      </c>
      <c r="B1231" s="51" t="s">
        <v>2478</v>
      </c>
      <c r="C1231" s="61" t="s">
        <v>523</v>
      </c>
      <c r="D1231" s="51" t="s">
        <v>2479</v>
      </c>
      <c r="E1231" s="51" t="s">
        <v>2480</v>
      </c>
      <c r="F1231" s="46">
        <v>0.423</v>
      </c>
      <c r="G1231" s="55" t="s">
        <v>2109</v>
      </c>
      <c r="H1231" s="46">
        <v>0.423</v>
      </c>
      <c r="I1231" s="77"/>
      <c r="J1231" s="77"/>
      <c r="K1231" s="59" t="s">
        <v>3492</v>
      </c>
      <c r="L1231" s="65"/>
      <c r="M1231" s="65"/>
      <c r="N1231" s="65"/>
    </row>
    <row r="1232" spans="1:14" ht="21">
      <c r="A1232" s="82" t="s">
        <v>4405</v>
      </c>
      <c r="B1232" s="51" t="s">
        <v>2481</v>
      </c>
      <c r="C1232" s="61" t="s">
        <v>523</v>
      </c>
      <c r="D1232" s="51" t="s">
        <v>2482</v>
      </c>
      <c r="E1232" s="51" t="s">
        <v>2483</v>
      </c>
      <c r="F1232" s="46">
        <v>1.807</v>
      </c>
      <c r="G1232" s="55" t="s">
        <v>2109</v>
      </c>
      <c r="H1232" s="46">
        <v>1.807</v>
      </c>
      <c r="I1232" s="77"/>
      <c r="J1232" s="77"/>
      <c r="K1232" s="59" t="s">
        <v>3492</v>
      </c>
      <c r="L1232" s="65"/>
      <c r="M1232" s="65"/>
      <c r="N1232" s="65"/>
    </row>
    <row r="1233" spans="1:14" ht="21">
      <c r="A1233" s="82" t="s">
        <v>4406</v>
      </c>
      <c r="B1233" s="51" t="s">
        <v>2484</v>
      </c>
      <c r="C1233" s="61" t="s">
        <v>523</v>
      </c>
      <c r="D1233" s="51" t="s">
        <v>2482</v>
      </c>
      <c r="E1233" s="51" t="s">
        <v>2485</v>
      </c>
      <c r="F1233" s="46">
        <v>8.71</v>
      </c>
      <c r="G1233" s="55" t="s">
        <v>2109</v>
      </c>
      <c r="H1233" s="46">
        <v>8.71</v>
      </c>
      <c r="I1233" s="77"/>
      <c r="J1233" s="77"/>
      <c r="K1233" s="59" t="s">
        <v>3492</v>
      </c>
      <c r="L1233" s="65"/>
      <c r="M1233" s="65"/>
      <c r="N1233" s="65"/>
    </row>
    <row r="1234" spans="1:14" ht="21">
      <c r="A1234" s="82" t="s">
        <v>4407</v>
      </c>
      <c r="B1234" s="51" t="s">
        <v>2486</v>
      </c>
      <c r="C1234" s="61" t="s">
        <v>523</v>
      </c>
      <c r="D1234" s="51" t="s">
        <v>1733</v>
      </c>
      <c r="E1234" s="51" t="s">
        <v>1735</v>
      </c>
      <c r="F1234" s="46">
        <v>5.723</v>
      </c>
      <c r="G1234" s="55" t="s">
        <v>2108</v>
      </c>
      <c r="H1234" s="46">
        <v>5.723</v>
      </c>
      <c r="I1234" s="77"/>
      <c r="J1234" s="77"/>
      <c r="K1234" s="59" t="s">
        <v>3492</v>
      </c>
      <c r="L1234" s="65"/>
      <c r="M1234" s="65"/>
      <c r="N1234" s="65"/>
    </row>
    <row r="1235" spans="1:14" ht="42">
      <c r="A1235" s="82" t="s">
        <v>4408</v>
      </c>
      <c r="B1235" s="51" t="s">
        <v>4845</v>
      </c>
      <c r="C1235" s="61" t="s">
        <v>523</v>
      </c>
      <c r="D1235" s="51" t="s">
        <v>1751</v>
      </c>
      <c r="E1235" s="51" t="s">
        <v>4846</v>
      </c>
      <c r="F1235" s="46">
        <v>2.96</v>
      </c>
      <c r="G1235" s="55" t="s">
        <v>2108</v>
      </c>
      <c r="H1235" s="46">
        <v>2.96</v>
      </c>
      <c r="I1235" s="77"/>
      <c r="J1235" s="77"/>
      <c r="K1235" s="59" t="s">
        <v>3493</v>
      </c>
      <c r="L1235" s="65"/>
      <c r="M1235" s="65"/>
      <c r="N1235" s="65"/>
    </row>
    <row r="1236" spans="1:14" ht="21">
      <c r="A1236" s="82" t="s">
        <v>4409</v>
      </c>
      <c r="B1236" s="51" t="s">
        <v>1752</v>
      </c>
      <c r="C1236" s="61" t="s">
        <v>523</v>
      </c>
      <c r="D1236" s="51" t="s">
        <v>1966</v>
      </c>
      <c r="E1236" s="51" t="s">
        <v>1736</v>
      </c>
      <c r="F1236" s="46">
        <v>2.348</v>
      </c>
      <c r="G1236" s="55" t="s">
        <v>2109</v>
      </c>
      <c r="H1236" s="46">
        <v>2.348</v>
      </c>
      <c r="I1236" s="77"/>
      <c r="J1236" s="77"/>
      <c r="K1236" s="59"/>
      <c r="L1236" s="65"/>
      <c r="M1236" s="65"/>
      <c r="N1236" s="65"/>
    </row>
    <row r="1237" spans="1:14" s="43" customFormat="1" ht="21">
      <c r="A1237" s="82" t="s">
        <v>4410</v>
      </c>
      <c r="B1237" s="152" t="s">
        <v>1730</v>
      </c>
      <c r="C1237" s="61" t="s">
        <v>523</v>
      </c>
      <c r="D1237" s="152" t="s">
        <v>1730</v>
      </c>
      <c r="E1237" s="152" t="s">
        <v>1730</v>
      </c>
      <c r="F1237" s="127">
        <v>2.6</v>
      </c>
      <c r="G1237" s="128" t="s">
        <v>2108</v>
      </c>
      <c r="H1237" s="127">
        <v>2.6</v>
      </c>
      <c r="I1237" s="153"/>
      <c r="J1237" s="154"/>
      <c r="K1237" s="59" t="s">
        <v>3492</v>
      </c>
      <c r="L1237" s="155"/>
      <c r="M1237" s="155"/>
      <c r="N1237" s="155"/>
    </row>
    <row r="1238" spans="1:14" s="43" customFormat="1" ht="21">
      <c r="A1238" s="82" t="s">
        <v>4411</v>
      </c>
      <c r="B1238" s="152" t="s">
        <v>1733</v>
      </c>
      <c r="C1238" s="61" t="s">
        <v>523</v>
      </c>
      <c r="D1238" s="152" t="s">
        <v>1733</v>
      </c>
      <c r="E1238" s="152" t="s">
        <v>1733</v>
      </c>
      <c r="F1238" s="127">
        <v>1.92</v>
      </c>
      <c r="G1238" s="128" t="s">
        <v>2108</v>
      </c>
      <c r="H1238" s="127">
        <v>1.92</v>
      </c>
      <c r="I1238" s="153"/>
      <c r="J1238" s="154"/>
      <c r="K1238" s="59" t="s">
        <v>3492</v>
      </c>
      <c r="L1238" s="155"/>
      <c r="M1238" s="155"/>
      <c r="N1238" s="155"/>
    </row>
    <row r="1239" spans="1:14" s="43" customFormat="1" ht="21">
      <c r="A1239" s="82" t="s">
        <v>4412</v>
      </c>
      <c r="B1239" s="152" t="s">
        <v>1967</v>
      </c>
      <c r="C1239" s="61" t="s">
        <v>523</v>
      </c>
      <c r="D1239" s="152" t="s">
        <v>1735</v>
      </c>
      <c r="E1239" s="152" t="s">
        <v>1735</v>
      </c>
      <c r="F1239" s="127">
        <v>1.849</v>
      </c>
      <c r="G1239" s="128" t="s">
        <v>2108</v>
      </c>
      <c r="H1239" s="127">
        <v>1.849</v>
      </c>
      <c r="I1239" s="153"/>
      <c r="J1239" s="154"/>
      <c r="K1239" s="59" t="s">
        <v>3492</v>
      </c>
      <c r="L1239" s="155"/>
      <c r="M1239" s="155"/>
      <c r="N1239" s="155"/>
    </row>
    <row r="1240" spans="1:14" s="43" customFormat="1" ht="21">
      <c r="A1240" s="82" t="s">
        <v>4413</v>
      </c>
      <c r="B1240" s="152" t="s">
        <v>1968</v>
      </c>
      <c r="C1240" s="61" t="s">
        <v>523</v>
      </c>
      <c r="D1240" s="152" t="s">
        <v>1742</v>
      </c>
      <c r="E1240" s="152" t="s">
        <v>1742</v>
      </c>
      <c r="F1240" s="127">
        <v>0.94</v>
      </c>
      <c r="G1240" s="128" t="s">
        <v>2108</v>
      </c>
      <c r="H1240" s="127">
        <v>0.94</v>
      </c>
      <c r="I1240" s="153"/>
      <c r="J1240" s="154"/>
      <c r="K1240" s="59" t="s">
        <v>3492</v>
      </c>
      <c r="L1240" s="155"/>
      <c r="M1240" s="155"/>
      <c r="N1240" s="155"/>
    </row>
    <row r="1241" spans="1:14" s="43" customFormat="1" ht="21">
      <c r="A1241" s="82" t="s">
        <v>4414</v>
      </c>
      <c r="B1241" s="152" t="s">
        <v>1736</v>
      </c>
      <c r="C1241" s="61" t="s">
        <v>523</v>
      </c>
      <c r="D1241" s="152" t="s">
        <v>1736</v>
      </c>
      <c r="E1241" s="152" t="s">
        <v>1736</v>
      </c>
      <c r="F1241" s="127">
        <v>2.125</v>
      </c>
      <c r="G1241" s="128" t="s">
        <v>2108</v>
      </c>
      <c r="H1241" s="127">
        <v>2.125</v>
      </c>
      <c r="I1241" s="153"/>
      <c r="J1241" s="154"/>
      <c r="K1241" s="59" t="s">
        <v>3492</v>
      </c>
      <c r="L1241" s="155"/>
      <c r="M1241" s="155"/>
      <c r="N1241" s="155"/>
    </row>
    <row r="1242" spans="1:14" ht="12.75">
      <c r="A1242" s="192" t="s">
        <v>1566</v>
      </c>
      <c r="B1242" s="192"/>
      <c r="C1242" s="192"/>
      <c r="D1242" s="192"/>
      <c r="E1242" s="192"/>
      <c r="F1242" s="46">
        <f>F1241+F1240+F1239+F1238+F1237+F1236+F1235+F1234+F1233+F1232+F1231+F1230+F1229+F1228+F1227+F1226+F1225+F1224+F1223+F1222+F1221+F1220+F1219+F1218+F1217+F1216+F1215+F1212+F1209+F1208+F1207</f>
        <v>334.228</v>
      </c>
      <c r="G1242" s="46"/>
      <c r="H1242" s="46"/>
      <c r="I1242" s="46"/>
      <c r="J1242" s="46"/>
      <c r="K1242" s="59"/>
      <c r="L1242" s="64"/>
      <c r="M1242" s="65"/>
      <c r="N1242" s="65"/>
    </row>
    <row r="1243" spans="1:14" ht="12.75">
      <c r="A1243" s="188" t="s">
        <v>1969</v>
      </c>
      <c r="B1243" s="188"/>
      <c r="C1243" s="188"/>
      <c r="D1243" s="188"/>
      <c r="E1243" s="188"/>
      <c r="F1243" s="188"/>
      <c r="G1243" s="188"/>
      <c r="H1243" s="188"/>
      <c r="I1243" s="89"/>
      <c r="J1243" s="89"/>
      <c r="K1243" s="59"/>
      <c r="L1243" s="64"/>
      <c r="M1243" s="65"/>
      <c r="N1243" s="65"/>
    </row>
    <row r="1244" spans="1:14" ht="21">
      <c r="A1244" s="188" t="s">
        <v>4072</v>
      </c>
      <c r="B1244" s="61" t="s">
        <v>2027</v>
      </c>
      <c r="C1244" s="61" t="s">
        <v>2107</v>
      </c>
      <c r="D1244" s="51" t="s">
        <v>2520</v>
      </c>
      <c r="E1244" s="51" t="s">
        <v>2521</v>
      </c>
      <c r="F1244" s="82">
        <f>F1245+F1246+F1247</f>
        <v>147.85</v>
      </c>
      <c r="G1244" s="55" t="s">
        <v>2108</v>
      </c>
      <c r="H1244" s="82">
        <v>137.48</v>
      </c>
      <c r="I1244" s="89"/>
      <c r="J1244" s="89"/>
      <c r="K1244" s="178" t="s">
        <v>3494</v>
      </c>
      <c r="L1244" s="64"/>
      <c r="M1244" s="65"/>
      <c r="N1244" s="65"/>
    </row>
    <row r="1245" spans="1:11" s="27" customFormat="1" ht="22.5">
      <c r="A1245" s="188"/>
      <c r="B1245" s="60" t="s">
        <v>2027</v>
      </c>
      <c r="C1245" s="60" t="s">
        <v>491</v>
      </c>
      <c r="D1245" s="85" t="s">
        <v>2520</v>
      </c>
      <c r="E1245" s="85" t="s">
        <v>2521</v>
      </c>
      <c r="F1245" s="88">
        <v>137.48</v>
      </c>
      <c r="G1245" s="78" t="s">
        <v>2108</v>
      </c>
      <c r="H1245" s="88">
        <v>137.48</v>
      </c>
      <c r="I1245" s="114"/>
      <c r="J1245" s="114"/>
      <c r="K1245" s="178"/>
    </row>
    <row r="1246" spans="1:11" s="27" customFormat="1" ht="33.75">
      <c r="A1246" s="188"/>
      <c r="B1246" s="60" t="s">
        <v>492</v>
      </c>
      <c r="C1246" s="60" t="s">
        <v>491</v>
      </c>
      <c r="D1246" s="60" t="s">
        <v>493</v>
      </c>
      <c r="E1246" s="60" t="s">
        <v>494</v>
      </c>
      <c r="F1246" s="78">
        <v>3.305</v>
      </c>
      <c r="G1246" s="78" t="s">
        <v>1531</v>
      </c>
      <c r="H1246" s="78">
        <v>3.305</v>
      </c>
      <c r="I1246" s="114"/>
      <c r="J1246" s="114"/>
      <c r="K1246" s="178"/>
    </row>
    <row r="1247" spans="1:11" s="27" customFormat="1" ht="33.75">
      <c r="A1247" s="188"/>
      <c r="B1247" s="60" t="s">
        <v>492</v>
      </c>
      <c r="C1247" s="60" t="s">
        <v>491</v>
      </c>
      <c r="D1247" s="60" t="s">
        <v>495</v>
      </c>
      <c r="E1247" s="60" t="s">
        <v>496</v>
      </c>
      <c r="F1247" s="78">
        <v>7.065</v>
      </c>
      <c r="G1247" s="78" t="s">
        <v>1531</v>
      </c>
      <c r="H1247" s="78">
        <v>7.065</v>
      </c>
      <c r="I1247" s="114"/>
      <c r="J1247" s="114"/>
      <c r="K1247" s="178"/>
    </row>
    <row r="1248" spans="1:11" s="27" customFormat="1" ht="31.5">
      <c r="A1248" s="98" t="s">
        <v>4415</v>
      </c>
      <c r="B1248" s="61" t="s">
        <v>12</v>
      </c>
      <c r="C1248" s="61" t="s">
        <v>491</v>
      </c>
      <c r="D1248" s="51" t="s">
        <v>2121</v>
      </c>
      <c r="E1248" s="51" t="s">
        <v>2122</v>
      </c>
      <c r="F1248" s="82">
        <v>28.576</v>
      </c>
      <c r="G1248" s="55" t="s">
        <v>2109</v>
      </c>
      <c r="H1248" s="82">
        <v>28.576</v>
      </c>
      <c r="I1248" s="107"/>
      <c r="J1248" s="107"/>
      <c r="K1248" s="137" t="s">
        <v>3492</v>
      </c>
    </row>
    <row r="1249" spans="1:14" ht="31.5">
      <c r="A1249" s="179" t="s">
        <v>4416</v>
      </c>
      <c r="B1249" s="61" t="s">
        <v>229</v>
      </c>
      <c r="C1249" s="61" t="s">
        <v>2107</v>
      </c>
      <c r="D1249" s="61" t="s">
        <v>230</v>
      </c>
      <c r="E1249" s="61" t="s">
        <v>231</v>
      </c>
      <c r="F1249" s="55">
        <f>F1250+F1251</f>
        <v>1.475</v>
      </c>
      <c r="G1249" s="55" t="s">
        <v>2108</v>
      </c>
      <c r="H1249" s="55">
        <f>H1250+H1251</f>
        <v>1.475</v>
      </c>
      <c r="I1249" s="130"/>
      <c r="J1249" s="130"/>
      <c r="K1249" s="197" t="s">
        <v>3492</v>
      </c>
      <c r="L1249" s="1"/>
      <c r="M1249" s="65"/>
      <c r="N1249" s="65"/>
    </row>
    <row r="1250" spans="1:14" ht="33.75">
      <c r="A1250" s="179"/>
      <c r="B1250" s="194"/>
      <c r="C1250" s="195" t="s">
        <v>491</v>
      </c>
      <c r="D1250" s="60" t="s">
        <v>230</v>
      </c>
      <c r="E1250" s="60" t="s">
        <v>232</v>
      </c>
      <c r="F1250" s="78">
        <v>0.881</v>
      </c>
      <c r="G1250" s="78" t="s">
        <v>2108</v>
      </c>
      <c r="H1250" s="78">
        <v>0.881</v>
      </c>
      <c r="I1250" s="116"/>
      <c r="J1250" s="116"/>
      <c r="K1250" s="197"/>
      <c r="L1250" s="1"/>
      <c r="M1250" s="65"/>
      <c r="N1250" s="65"/>
    </row>
    <row r="1251" spans="1:14" ht="33.75">
      <c r="A1251" s="179"/>
      <c r="B1251" s="194"/>
      <c r="C1251" s="195"/>
      <c r="D1251" s="60" t="s">
        <v>233</v>
      </c>
      <c r="E1251" s="60" t="s">
        <v>231</v>
      </c>
      <c r="F1251" s="78">
        <v>0.594</v>
      </c>
      <c r="G1251" s="78" t="s">
        <v>2108</v>
      </c>
      <c r="H1251" s="78">
        <v>0.594</v>
      </c>
      <c r="I1251" s="116"/>
      <c r="J1251" s="116"/>
      <c r="K1251" s="197"/>
      <c r="L1251" s="1"/>
      <c r="M1251" s="65"/>
      <c r="N1251" s="65"/>
    </row>
    <row r="1252" spans="1:14" ht="21">
      <c r="A1252" s="82" t="s">
        <v>4417</v>
      </c>
      <c r="B1252" s="51" t="s">
        <v>1970</v>
      </c>
      <c r="C1252" s="51" t="s">
        <v>2107</v>
      </c>
      <c r="D1252" s="51" t="s">
        <v>1971</v>
      </c>
      <c r="E1252" s="51" t="s">
        <v>1972</v>
      </c>
      <c r="F1252" s="46">
        <v>40.95</v>
      </c>
      <c r="G1252" s="114" t="s">
        <v>2109</v>
      </c>
      <c r="H1252" s="47">
        <v>40.95</v>
      </c>
      <c r="I1252" s="47"/>
      <c r="J1252" s="47"/>
      <c r="K1252" s="48" t="s">
        <v>3492</v>
      </c>
      <c r="L1252" s="19"/>
      <c r="M1252" s="65"/>
      <c r="N1252" s="65"/>
    </row>
    <row r="1253" spans="1:14" ht="21">
      <c r="A1253" s="82" t="s">
        <v>4418</v>
      </c>
      <c r="B1253" s="51" t="s">
        <v>1973</v>
      </c>
      <c r="C1253" s="51" t="s">
        <v>2107</v>
      </c>
      <c r="D1253" s="51" t="s">
        <v>1974</v>
      </c>
      <c r="E1253" s="51" t="s">
        <v>1972</v>
      </c>
      <c r="F1253" s="46">
        <v>29.736</v>
      </c>
      <c r="G1253" s="114" t="s">
        <v>2108</v>
      </c>
      <c r="H1253" s="77">
        <v>29.736</v>
      </c>
      <c r="I1253" s="77"/>
      <c r="J1253" s="77"/>
      <c r="K1253" s="48" t="s">
        <v>3492</v>
      </c>
      <c r="L1253" s="1"/>
      <c r="M1253" s="65"/>
      <c r="N1253" s="65"/>
    </row>
    <row r="1254" spans="1:14" ht="31.5">
      <c r="A1254" s="86" t="s">
        <v>4419</v>
      </c>
      <c r="B1254" s="61" t="s">
        <v>234</v>
      </c>
      <c r="C1254" s="61" t="s">
        <v>491</v>
      </c>
      <c r="D1254" s="61" t="s">
        <v>235</v>
      </c>
      <c r="E1254" s="61" t="s">
        <v>236</v>
      </c>
      <c r="F1254" s="55">
        <v>8.415</v>
      </c>
      <c r="G1254" s="55" t="s">
        <v>2109</v>
      </c>
      <c r="H1254" s="55">
        <f>F1254</f>
        <v>8.415</v>
      </c>
      <c r="I1254" s="130"/>
      <c r="J1254" s="130"/>
      <c r="K1254" s="75" t="s">
        <v>3492</v>
      </c>
      <c r="L1254" s="19"/>
      <c r="M1254" s="65"/>
      <c r="N1254" s="65"/>
    </row>
    <row r="1255" spans="1:14" ht="31.5">
      <c r="A1255" s="86" t="s">
        <v>4420</v>
      </c>
      <c r="B1255" s="61" t="s">
        <v>237</v>
      </c>
      <c r="C1255" s="61" t="s">
        <v>491</v>
      </c>
      <c r="D1255" s="61" t="s">
        <v>238</v>
      </c>
      <c r="E1255" s="61" t="s">
        <v>239</v>
      </c>
      <c r="F1255" s="55">
        <v>1.556</v>
      </c>
      <c r="G1255" s="55" t="s">
        <v>2109</v>
      </c>
      <c r="H1255" s="55">
        <f>F1255</f>
        <v>1.556</v>
      </c>
      <c r="I1255" s="130"/>
      <c r="J1255" s="130"/>
      <c r="K1255" s="48" t="s">
        <v>3492</v>
      </c>
      <c r="L1255" s="19"/>
      <c r="M1255" s="65"/>
      <c r="N1255" s="65"/>
    </row>
    <row r="1256" spans="1:14" ht="21">
      <c r="A1256" s="86" t="s">
        <v>4421</v>
      </c>
      <c r="B1256" s="61" t="s">
        <v>1975</v>
      </c>
      <c r="C1256" s="61" t="s">
        <v>491</v>
      </c>
      <c r="D1256" s="61" t="s">
        <v>241</v>
      </c>
      <c r="E1256" s="61" t="s">
        <v>240</v>
      </c>
      <c r="F1256" s="55">
        <v>4.459</v>
      </c>
      <c r="G1256" s="55" t="s">
        <v>2108</v>
      </c>
      <c r="H1256" s="55">
        <f>F1256</f>
        <v>4.459</v>
      </c>
      <c r="I1256" s="130"/>
      <c r="J1256" s="130"/>
      <c r="K1256" s="48" t="s">
        <v>3492</v>
      </c>
      <c r="L1256" s="19"/>
      <c r="M1256" s="64"/>
      <c r="N1256" s="65"/>
    </row>
    <row r="1257" spans="1:14" ht="12.75">
      <c r="A1257" s="192" t="s">
        <v>1566</v>
      </c>
      <c r="B1257" s="192"/>
      <c r="C1257" s="192"/>
      <c r="D1257" s="192"/>
      <c r="E1257" s="192"/>
      <c r="F1257" s="46">
        <f>F1256+F1255+F1254+F1253+F1252+F1249+F1248+F1244</f>
        <v>263.017</v>
      </c>
      <c r="G1257" s="46"/>
      <c r="H1257" s="46"/>
      <c r="I1257" s="143"/>
      <c r="J1257" s="143"/>
      <c r="K1257" s="48"/>
      <c r="L1257" s="3"/>
      <c r="M1257" s="64"/>
      <c r="N1257" s="65"/>
    </row>
    <row r="1258" spans="1:14" ht="12.75">
      <c r="A1258" s="188" t="s">
        <v>2348</v>
      </c>
      <c r="B1258" s="188"/>
      <c r="C1258" s="188"/>
      <c r="D1258" s="188"/>
      <c r="E1258" s="188"/>
      <c r="F1258" s="188"/>
      <c r="G1258" s="188"/>
      <c r="H1258" s="188"/>
      <c r="I1258" s="89"/>
      <c r="J1258" s="89"/>
      <c r="K1258" s="59"/>
      <c r="L1258" s="64"/>
      <c r="M1258" s="64"/>
      <c r="N1258" s="65"/>
    </row>
    <row r="1259" spans="1:14" ht="31.5">
      <c r="A1259" s="86" t="s">
        <v>4422</v>
      </c>
      <c r="B1259" s="61" t="s">
        <v>30</v>
      </c>
      <c r="C1259" s="61" t="s">
        <v>1997</v>
      </c>
      <c r="D1259" s="61" t="s">
        <v>31</v>
      </c>
      <c r="E1259" s="61" t="s">
        <v>32</v>
      </c>
      <c r="F1259" s="46">
        <v>35.46</v>
      </c>
      <c r="G1259" s="55" t="s">
        <v>2108</v>
      </c>
      <c r="H1259" s="46">
        <v>35.46</v>
      </c>
      <c r="I1259" s="107"/>
      <c r="J1259" s="107"/>
      <c r="K1259" s="137" t="s">
        <v>3492</v>
      </c>
      <c r="L1259" s="64"/>
      <c r="M1259" s="64"/>
      <c r="N1259" s="65"/>
    </row>
    <row r="1260" spans="1:11" s="27" customFormat="1" ht="31.5">
      <c r="A1260" s="121" t="s">
        <v>4113</v>
      </c>
      <c r="B1260" s="61" t="s">
        <v>16</v>
      </c>
      <c r="C1260" s="61" t="s">
        <v>1997</v>
      </c>
      <c r="D1260" s="61" t="s">
        <v>24</v>
      </c>
      <c r="E1260" s="61" t="s">
        <v>18</v>
      </c>
      <c r="F1260" s="46">
        <v>25.079</v>
      </c>
      <c r="G1260" s="55" t="s">
        <v>2108</v>
      </c>
      <c r="H1260" s="46">
        <v>25.079</v>
      </c>
      <c r="I1260" s="107"/>
      <c r="J1260" s="107"/>
      <c r="K1260" s="137" t="s">
        <v>3495</v>
      </c>
    </row>
    <row r="1261" spans="1:11" s="27" customFormat="1" ht="21">
      <c r="A1261" s="102" t="s">
        <v>4112</v>
      </c>
      <c r="B1261" s="61" t="s">
        <v>539</v>
      </c>
      <c r="C1261" s="61" t="s">
        <v>1997</v>
      </c>
      <c r="D1261" s="61" t="s">
        <v>545</v>
      </c>
      <c r="E1261" s="61" t="s">
        <v>546</v>
      </c>
      <c r="F1261" s="46">
        <v>85.107</v>
      </c>
      <c r="G1261" s="55" t="s">
        <v>4645</v>
      </c>
      <c r="H1261" s="46" t="s">
        <v>4668</v>
      </c>
      <c r="I1261" s="107" t="s">
        <v>2108</v>
      </c>
      <c r="J1261" s="56">
        <v>83.107</v>
      </c>
      <c r="K1261" s="137" t="s">
        <v>3494</v>
      </c>
    </row>
    <row r="1262" spans="1:14" ht="31.5">
      <c r="A1262" s="82" t="s">
        <v>4423</v>
      </c>
      <c r="B1262" s="51" t="s">
        <v>1872</v>
      </c>
      <c r="C1262" s="61" t="s">
        <v>1997</v>
      </c>
      <c r="D1262" s="51" t="s">
        <v>1873</v>
      </c>
      <c r="E1262" s="51" t="s">
        <v>1874</v>
      </c>
      <c r="F1262" s="46">
        <v>1.182</v>
      </c>
      <c r="G1262" s="55" t="s">
        <v>2108</v>
      </c>
      <c r="H1262" s="46">
        <v>1.182</v>
      </c>
      <c r="I1262" s="91"/>
      <c r="J1262" s="46"/>
      <c r="K1262" s="59" t="s">
        <v>3492</v>
      </c>
      <c r="L1262" s="65"/>
      <c r="M1262" s="65"/>
      <c r="N1262" s="65"/>
    </row>
    <row r="1263" spans="1:14" ht="31.5">
      <c r="A1263" s="179" t="s">
        <v>4424</v>
      </c>
      <c r="B1263" s="51" t="s">
        <v>1976</v>
      </c>
      <c r="C1263" s="51" t="s">
        <v>2107</v>
      </c>
      <c r="D1263" s="61" t="s">
        <v>1977</v>
      </c>
      <c r="E1263" s="51" t="s">
        <v>1983</v>
      </c>
      <c r="F1263" s="46">
        <f>F1264+F1265+F1266+F1267+F1268+F1269</f>
        <v>17.834</v>
      </c>
      <c r="G1263" s="55" t="s">
        <v>2108</v>
      </c>
      <c r="H1263" s="46">
        <f>H1264+H1265+H1266+H1267+H1268+H1269</f>
        <v>17.834</v>
      </c>
      <c r="I1263" s="46"/>
      <c r="J1263" s="46"/>
      <c r="K1263" s="178" t="s">
        <v>3492</v>
      </c>
      <c r="L1263" s="64"/>
      <c r="M1263" s="17"/>
      <c r="N1263" s="65"/>
    </row>
    <row r="1264" spans="1:14" ht="12.75">
      <c r="A1264" s="179"/>
      <c r="B1264" s="205"/>
      <c r="C1264" s="205"/>
      <c r="D1264" s="85" t="s">
        <v>1978</v>
      </c>
      <c r="E1264" s="85" t="s">
        <v>1979</v>
      </c>
      <c r="F1264" s="77">
        <v>6.871</v>
      </c>
      <c r="G1264" s="78" t="s">
        <v>2108</v>
      </c>
      <c r="H1264" s="77">
        <v>6.871</v>
      </c>
      <c r="I1264" s="77"/>
      <c r="J1264" s="77"/>
      <c r="K1264" s="178"/>
      <c r="L1264" s="64"/>
      <c r="M1264" s="17"/>
      <c r="N1264" s="65"/>
    </row>
    <row r="1265" spans="1:14" ht="12.75">
      <c r="A1265" s="179"/>
      <c r="B1265" s="205"/>
      <c r="C1265" s="205"/>
      <c r="D1265" s="85" t="s">
        <v>1980</v>
      </c>
      <c r="E1265" s="85" t="s">
        <v>1981</v>
      </c>
      <c r="F1265" s="77">
        <v>3.138</v>
      </c>
      <c r="G1265" s="78" t="s">
        <v>2108</v>
      </c>
      <c r="H1265" s="77">
        <v>3.138</v>
      </c>
      <c r="I1265" s="77"/>
      <c r="J1265" s="77"/>
      <c r="K1265" s="178"/>
      <c r="L1265" s="64"/>
      <c r="M1265" s="17"/>
      <c r="N1265" s="65"/>
    </row>
    <row r="1266" spans="1:14" ht="12.75">
      <c r="A1266" s="179"/>
      <c r="B1266" s="205"/>
      <c r="C1266" s="205"/>
      <c r="D1266" s="85" t="s">
        <v>1982</v>
      </c>
      <c r="E1266" s="85" t="s">
        <v>1983</v>
      </c>
      <c r="F1266" s="77">
        <v>3.388</v>
      </c>
      <c r="G1266" s="78" t="s">
        <v>2108</v>
      </c>
      <c r="H1266" s="77">
        <v>3.388</v>
      </c>
      <c r="I1266" s="77"/>
      <c r="J1266" s="77"/>
      <c r="K1266" s="178"/>
      <c r="L1266" s="64"/>
      <c r="M1266" s="17"/>
      <c r="N1266" s="65"/>
    </row>
    <row r="1267" spans="1:14" ht="45">
      <c r="A1267" s="179"/>
      <c r="B1267" s="85" t="s">
        <v>1984</v>
      </c>
      <c r="C1267" s="85" t="s">
        <v>1985</v>
      </c>
      <c r="D1267" s="60" t="s">
        <v>1977</v>
      </c>
      <c r="E1267" s="60" t="s">
        <v>1986</v>
      </c>
      <c r="F1267" s="77">
        <v>1.106</v>
      </c>
      <c r="G1267" s="78" t="s">
        <v>2108</v>
      </c>
      <c r="H1267" s="77">
        <v>1.106</v>
      </c>
      <c r="I1267" s="77"/>
      <c r="J1267" s="77"/>
      <c r="K1267" s="178"/>
      <c r="L1267" s="64"/>
      <c r="M1267" s="17"/>
      <c r="N1267" s="65"/>
    </row>
    <row r="1268" spans="1:14" ht="45">
      <c r="A1268" s="179"/>
      <c r="B1268" s="85" t="s">
        <v>1987</v>
      </c>
      <c r="C1268" s="85" t="s">
        <v>1988</v>
      </c>
      <c r="D1268" s="85" t="s">
        <v>1989</v>
      </c>
      <c r="E1268" s="85" t="s">
        <v>1990</v>
      </c>
      <c r="F1268" s="77">
        <v>1.266</v>
      </c>
      <c r="G1268" s="78" t="s">
        <v>2108</v>
      </c>
      <c r="H1268" s="77">
        <v>1.266</v>
      </c>
      <c r="I1268" s="77"/>
      <c r="J1268" s="77"/>
      <c r="K1268" s="178"/>
      <c r="L1268" s="64"/>
      <c r="M1268" s="17"/>
      <c r="N1268" s="65"/>
    </row>
    <row r="1269" spans="1:14" ht="45">
      <c r="A1269" s="179"/>
      <c r="B1269" s="85" t="s">
        <v>1991</v>
      </c>
      <c r="C1269" s="85" t="s">
        <v>1992</v>
      </c>
      <c r="D1269" s="85" t="s">
        <v>1993</v>
      </c>
      <c r="E1269" s="85" t="s">
        <v>1994</v>
      </c>
      <c r="F1269" s="77">
        <v>2.065</v>
      </c>
      <c r="G1269" s="78" t="s">
        <v>2108</v>
      </c>
      <c r="H1269" s="77">
        <v>2.065</v>
      </c>
      <c r="I1269" s="77"/>
      <c r="J1269" s="77"/>
      <c r="K1269" s="178"/>
      <c r="L1269" s="64"/>
      <c r="M1269" s="17"/>
      <c r="N1269" s="65"/>
    </row>
    <row r="1270" spans="1:14" ht="31.5">
      <c r="A1270" s="179" t="s">
        <v>4425</v>
      </c>
      <c r="B1270" s="51" t="s">
        <v>1995</v>
      </c>
      <c r="C1270" s="51" t="s">
        <v>2107</v>
      </c>
      <c r="D1270" s="51" t="s">
        <v>1996</v>
      </c>
      <c r="E1270" s="51" t="s">
        <v>1999</v>
      </c>
      <c r="F1270" s="46">
        <f>F1271+F1272</f>
        <v>1.9849999999999999</v>
      </c>
      <c r="G1270" s="55" t="s">
        <v>2108</v>
      </c>
      <c r="H1270" s="46">
        <f>SUM(H1271:H1272)</f>
        <v>1.9849999999999999</v>
      </c>
      <c r="I1270" s="46"/>
      <c r="J1270" s="46"/>
      <c r="K1270" s="178" t="s">
        <v>3492</v>
      </c>
      <c r="L1270" s="64"/>
      <c r="M1270" s="17"/>
      <c r="N1270" s="65"/>
    </row>
    <row r="1271" spans="1:14" ht="12.75">
      <c r="A1271" s="179"/>
      <c r="B1271" s="85"/>
      <c r="C1271" s="85" t="s">
        <v>1997</v>
      </c>
      <c r="D1271" s="85" t="s">
        <v>1998</v>
      </c>
      <c r="E1271" s="85" t="s">
        <v>1999</v>
      </c>
      <c r="F1271" s="77">
        <v>0.981</v>
      </c>
      <c r="G1271" s="78" t="s">
        <v>2108</v>
      </c>
      <c r="H1271" s="77">
        <v>0.981</v>
      </c>
      <c r="I1271" s="77"/>
      <c r="J1271" s="77"/>
      <c r="K1271" s="178"/>
      <c r="L1271" s="64"/>
      <c r="M1271" s="17"/>
      <c r="N1271" s="65"/>
    </row>
    <row r="1272" spans="1:14" ht="45">
      <c r="A1272" s="179"/>
      <c r="B1272" s="85" t="s">
        <v>2000</v>
      </c>
      <c r="C1272" s="85" t="s">
        <v>2001</v>
      </c>
      <c r="D1272" s="85" t="s">
        <v>1996</v>
      </c>
      <c r="E1272" s="85" t="s">
        <v>2002</v>
      </c>
      <c r="F1272" s="77">
        <v>1.004</v>
      </c>
      <c r="G1272" s="78" t="s">
        <v>2108</v>
      </c>
      <c r="H1272" s="77">
        <v>1.004</v>
      </c>
      <c r="I1272" s="77"/>
      <c r="J1272" s="77"/>
      <c r="K1272" s="178"/>
      <c r="L1272" s="64"/>
      <c r="M1272" s="17"/>
      <c r="N1272" s="65"/>
    </row>
    <row r="1273" spans="1:14" ht="31.5">
      <c r="A1273" s="179" t="s">
        <v>4426</v>
      </c>
      <c r="B1273" s="51" t="s">
        <v>2003</v>
      </c>
      <c r="C1273" s="51" t="s">
        <v>2107</v>
      </c>
      <c r="D1273" s="61" t="s">
        <v>2004</v>
      </c>
      <c r="E1273" s="61" t="s">
        <v>2007</v>
      </c>
      <c r="F1273" s="46">
        <f>F1274+F1275+F1276</f>
        <v>16.146</v>
      </c>
      <c r="G1273" s="55" t="s">
        <v>2108</v>
      </c>
      <c r="H1273" s="46">
        <f>H1274+H1275+H1276</f>
        <v>16.146</v>
      </c>
      <c r="I1273" s="46"/>
      <c r="J1273" s="46"/>
      <c r="K1273" s="178" t="s">
        <v>3492</v>
      </c>
      <c r="L1273" s="64"/>
      <c r="M1273" s="17"/>
      <c r="N1273" s="65"/>
    </row>
    <row r="1274" spans="1:14" ht="33.75">
      <c r="A1274" s="179"/>
      <c r="B1274" s="193"/>
      <c r="C1274" s="205" t="s">
        <v>1997</v>
      </c>
      <c r="D1274" s="60" t="s">
        <v>2004</v>
      </c>
      <c r="E1274" s="60" t="s">
        <v>2005</v>
      </c>
      <c r="F1274" s="77">
        <v>6.109</v>
      </c>
      <c r="G1274" s="78" t="s">
        <v>2108</v>
      </c>
      <c r="H1274" s="77">
        <v>6.109</v>
      </c>
      <c r="I1274" s="77"/>
      <c r="J1274" s="77"/>
      <c r="K1274" s="178"/>
      <c r="L1274" s="64"/>
      <c r="M1274" s="17"/>
      <c r="N1274" s="65"/>
    </row>
    <row r="1275" spans="1:14" ht="12.75">
      <c r="A1275" s="179"/>
      <c r="B1275" s="193"/>
      <c r="C1275" s="205"/>
      <c r="D1275" s="60" t="s">
        <v>2006</v>
      </c>
      <c r="E1275" s="60" t="s">
        <v>2007</v>
      </c>
      <c r="F1275" s="78">
        <v>6.999</v>
      </c>
      <c r="G1275" s="78" t="s">
        <v>2108</v>
      </c>
      <c r="H1275" s="78">
        <v>6.999</v>
      </c>
      <c r="I1275" s="78"/>
      <c r="J1275" s="78"/>
      <c r="K1275" s="178"/>
      <c r="L1275" s="64"/>
      <c r="M1275" s="24"/>
      <c r="N1275" s="65"/>
    </row>
    <row r="1276" spans="1:14" ht="33.75">
      <c r="A1276" s="179"/>
      <c r="B1276" s="193"/>
      <c r="C1276" s="85" t="s">
        <v>2008</v>
      </c>
      <c r="D1276" s="60" t="s">
        <v>2009</v>
      </c>
      <c r="E1276" s="60" t="s">
        <v>2010</v>
      </c>
      <c r="F1276" s="77">
        <f>8.173-6.129+0.994</f>
        <v>3.0380000000000003</v>
      </c>
      <c r="G1276" s="78" t="s">
        <v>2108</v>
      </c>
      <c r="H1276" s="77">
        <f>8.173-6.129+0.994</f>
        <v>3.0380000000000003</v>
      </c>
      <c r="I1276" s="77"/>
      <c r="J1276" s="77"/>
      <c r="K1276" s="178"/>
      <c r="L1276" s="64"/>
      <c r="M1276" s="17"/>
      <c r="N1276" s="65"/>
    </row>
    <row r="1277" spans="1:14" ht="31.5">
      <c r="A1277" s="86" t="s">
        <v>4427</v>
      </c>
      <c r="B1277" s="51" t="s">
        <v>2011</v>
      </c>
      <c r="C1277" s="51" t="s">
        <v>1997</v>
      </c>
      <c r="D1277" s="51" t="s">
        <v>2012</v>
      </c>
      <c r="E1277" s="51" t="s">
        <v>2013</v>
      </c>
      <c r="F1277" s="46">
        <v>0.261</v>
      </c>
      <c r="G1277" s="55" t="s">
        <v>2108</v>
      </c>
      <c r="H1277" s="46">
        <f aca="true" t="shared" si="5" ref="H1277:H1285">F1277</f>
        <v>0.261</v>
      </c>
      <c r="I1277" s="46"/>
      <c r="J1277" s="46"/>
      <c r="K1277" s="59" t="s">
        <v>3492</v>
      </c>
      <c r="L1277" s="64"/>
      <c r="M1277" s="17"/>
      <c r="N1277" s="65"/>
    </row>
    <row r="1278" spans="1:14" ht="31.5">
      <c r="A1278" s="86" t="s">
        <v>4428</v>
      </c>
      <c r="B1278" s="51" t="s">
        <v>2014</v>
      </c>
      <c r="C1278" s="51" t="s">
        <v>1997</v>
      </c>
      <c r="D1278" s="51" t="s">
        <v>2015</v>
      </c>
      <c r="E1278" s="51" t="s">
        <v>2016</v>
      </c>
      <c r="F1278" s="46">
        <v>2.618</v>
      </c>
      <c r="G1278" s="55" t="s">
        <v>2108</v>
      </c>
      <c r="H1278" s="46">
        <f t="shared" si="5"/>
        <v>2.618</v>
      </c>
      <c r="I1278" s="77"/>
      <c r="J1278" s="77"/>
      <c r="K1278" s="59" t="s">
        <v>3492</v>
      </c>
      <c r="L1278" s="64"/>
      <c r="M1278" s="17"/>
      <c r="N1278" s="65"/>
    </row>
    <row r="1279" spans="1:14" ht="54.75" customHeight="1">
      <c r="A1279" s="86" t="s">
        <v>4429</v>
      </c>
      <c r="B1279" s="51" t="s">
        <v>2017</v>
      </c>
      <c r="C1279" s="51" t="s">
        <v>1997</v>
      </c>
      <c r="D1279" s="51" t="s">
        <v>2018</v>
      </c>
      <c r="E1279" s="51" t="s">
        <v>2019</v>
      </c>
      <c r="F1279" s="46">
        <v>1.784</v>
      </c>
      <c r="G1279" s="55" t="s">
        <v>2109</v>
      </c>
      <c r="H1279" s="46">
        <f t="shared" si="5"/>
        <v>1.784</v>
      </c>
      <c r="I1279" s="46"/>
      <c r="J1279" s="46"/>
      <c r="K1279" s="59" t="s">
        <v>3492</v>
      </c>
      <c r="L1279" s="64"/>
      <c r="M1279" s="17"/>
      <c r="N1279" s="65"/>
    </row>
    <row r="1280" spans="1:14" ht="31.5">
      <c r="A1280" s="86" t="s">
        <v>4430</v>
      </c>
      <c r="B1280" s="51" t="s">
        <v>2020</v>
      </c>
      <c r="C1280" s="51" t="s">
        <v>1997</v>
      </c>
      <c r="D1280" s="51" t="s">
        <v>1870</v>
      </c>
      <c r="E1280" s="51" t="s">
        <v>1871</v>
      </c>
      <c r="F1280" s="46">
        <v>0.162</v>
      </c>
      <c r="G1280" s="55" t="s">
        <v>2109</v>
      </c>
      <c r="H1280" s="46">
        <f t="shared" si="5"/>
        <v>0.162</v>
      </c>
      <c r="I1280" s="46"/>
      <c r="J1280" s="46"/>
      <c r="K1280" s="59" t="s">
        <v>3492</v>
      </c>
      <c r="L1280" s="64"/>
      <c r="M1280" s="17"/>
      <c r="N1280" s="65"/>
    </row>
    <row r="1281" spans="1:14" ht="31.5">
      <c r="A1281" s="86" t="s">
        <v>4431</v>
      </c>
      <c r="B1281" s="51" t="s">
        <v>1875</v>
      </c>
      <c r="C1281" s="51" t="s">
        <v>1997</v>
      </c>
      <c r="D1281" s="51" t="s">
        <v>1876</v>
      </c>
      <c r="E1281" s="51" t="s">
        <v>1877</v>
      </c>
      <c r="F1281" s="46">
        <v>1.333</v>
      </c>
      <c r="G1281" s="55" t="s">
        <v>2109</v>
      </c>
      <c r="H1281" s="46">
        <f t="shared" si="5"/>
        <v>1.333</v>
      </c>
      <c r="I1281" s="46"/>
      <c r="J1281" s="46"/>
      <c r="K1281" s="59"/>
      <c r="L1281" s="64"/>
      <c r="M1281" s="17"/>
      <c r="N1281" s="65"/>
    </row>
    <row r="1282" spans="1:14" ht="31.5">
      <c r="A1282" s="86" t="s">
        <v>4432</v>
      </c>
      <c r="B1282" s="51" t="s">
        <v>1878</v>
      </c>
      <c r="C1282" s="51" t="s">
        <v>1997</v>
      </c>
      <c r="D1282" s="51" t="s">
        <v>1879</v>
      </c>
      <c r="E1282" s="51" t="s">
        <v>1880</v>
      </c>
      <c r="F1282" s="46">
        <v>1.54</v>
      </c>
      <c r="G1282" s="55" t="s">
        <v>2109</v>
      </c>
      <c r="H1282" s="46">
        <f t="shared" si="5"/>
        <v>1.54</v>
      </c>
      <c r="I1282" s="46"/>
      <c r="J1282" s="46"/>
      <c r="K1282" s="59" t="s">
        <v>3492</v>
      </c>
      <c r="L1282" s="64"/>
      <c r="M1282" s="17"/>
      <c r="N1282" s="65"/>
    </row>
    <row r="1283" spans="1:14" ht="31.5">
      <c r="A1283" s="86" t="s">
        <v>4433</v>
      </c>
      <c r="B1283" s="51" t="s">
        <v>610</v>
      </c>
      <c r="C1283" s="51" t="s">
        <v>1997</v>
      </c>
      <c r="D1283" s="51" t="s">
        <v>1881</v>
      </c>
      <c r="E1283" s="51" t="s">
        <v>1882</v>
      </c>
      <c r="F1283" s="46">
        <v>0.212</v>
      </c>
      <c r="G1283" s="55" t="s">
        <v>2109</v>
      </c>
      <c r="H1283" s="46">
        <f t="shared" si="5"/>
        <v>0.212</v>
      </c>
      <c r="I1283" s="46"/>
      <c r="J1283" s="46"/>
      <c r="K1283" s="59" t="s">
        <v>3492</v>
      </c>
      <c r="L1283" s="64"/>
      <c r="M1283" s="17"/>
      <c r="N1283" s="65"/>
    </row>
    <row r="1284" spans="1:14" ht="31.5">
      <c r="A1284" s="156" t="s">
        <v>4434</v>
      </c>
      <c r="B1284" s="157" t="s">
        <v>1883</v>
      </c>
      <c r="C1284" s="51" t="s">
        <v>1997</v>
      </c>
      <c r="D1284" s="157" t="s">
        <v>1884</v>
      </c>
      <c r="E1284" s="51" t="s">
        <v>1885</v>
      </c>
      <c r="F1284" s="158">
        <v>3.166</v>
      </c>
      <c r="G1284" s="159" t="s">
        <v>2109</v>
      </c>
      <c r="H1284" s="158">
        <f t="shared" si="5"/>
        <v>3.166</v>
      </c>
      <c r="I1284" s="158"/>
      <c r="J1284" s="158"/>
      <c r="K1284" s="59" t="s">
        <v>3492</v>
      </c>
      <c r="L1284" s="64"/>
      <c r="M1284" s="25"/>
      <c r="N1284" s="65"/>
    </row>
    <row r="1285" spans="1:14" ht="31.5">
      <c r="A1285" s="86" t="s">
        <v>4435</v>
      </c>
      <c r="B1285" s="83" t="s">
        <v>2345</v>
      </c>
      <c r="C1285" s="51" t="s">
        <v>1997</v>
      </c>
      <c r="D1285" s="51" t="s">
        <v>2346</v>
      </c>
      <c r="E1285" s="51" t="s">
        <v>2347</v>
      </c>
      <c r="F1285" s="46">
        <v>0.387</v>
      </c>
      <c r="G1285" s="55" t="s">
        <v>2108</v>
      </c>
      <c r="H1285" s="46">
        <f t="shared" si="5"/>
        <v>0.387</v>
      </c>
      <c r="I1285" s="46"/>
      <c r="J1285" s="46"/>
      <c r="K1285" s="59" t="s">
        <v>3492</v>
      </c>
      <c r="L1285" s="64"/>
      <c r="M1285" s="12"/>
      <c r="N1285" s="65"/>
    </row>
    <row r="1286" spans="1:14" ht="12.75">
      <c r="A1286" s="192" t="s">
        <v>1566</v>
      </c>
      <c r="B1286" s="192"/>
      <c r="C1286" s="192"/>
      <c r="D1286" s="192"/>
      <c r="E1286" s="192"/>
      <c r="F1286" s="46">
        <f>F1259+F1260+F1261+F1263+F1270+F1273+F1277+F1278+F1279+F1280+F1281+F1282+F1283+F1284+F1285</f>
        <v>193.074</v>
      </c>
      <c r="G1286" s="210"/>
      <c r="H1286" s="210"/>
      <c r="I1286" s="46"/>
      <c r="J1286" s="46"/>
      <c r="K1286" s="59"/>
      <c r="L1286" s="64"/>
      <c r="M1286" s="26"/>
      <c r="N1286" s="65"/>
    </row>
    <row r="1287" spans="1:14" ht="12.75">
      <c r="A1287" s="188" t="s">
        <v>2349</v>
      </c>
      <c r="B1287" s="188"/>
      <c r="C1287" s="188"/>
      <c r="D1287" s="188"/>
      <c r="E1287" s="188"/>
      <c r="F1287" s="188"/>
      <c r="G1287" s="188"/>
      <c r="H1287" s="188"/>
      <c r="I1287" s="89"/>
      <c r="J1287" s="89"/>
      <c r="K1287" s="59"/>
      <c r="L1287" s="64"/>
      <c r="M1287" s="64"/>
      <c r="N1287" s="65"/>
    </row>
    <row r="1288" spans="1:14" ht="31.5">
      <c r="A1288" s="98" t="s">
        <v>4141</v>
      </c>
      <c r="B1288" s="61" t="s">
        <v>0</v>
      </c>
      <c r="C1288" s="74" t="s">
        <v>3</v>
      </c>
      <c r="D1288" s="61" t="s">
        <v>1</v>
      </c>
      <c r="E1288" s="61" t="s">
        <v>4</v>
      </c>
      <c r="F1288" s="46">
        <v>58.128</v>
      </c>
      <c r="G1288" s="55" t="s">
        <v>2108</v>
      </c>
      <c r="H1288" s="46">
        <v>58.128</v>
      </c>
      <c r="I1288" s="107"/>
      <c r="J1288" s="107"/>
      <c r="K1288" s="137" t="s">
        <v>3495</v>
      </c>
      <c r="L1288" s="64"/>
      <c r="M1288" s="64"/>
      <c r="N1288" s="65"/>
    </row>
    <row r="1289" spans="1:11" s="27" customFormat="1" ht="21">
      <c r="A1289" s="102" t="s">
        <v>4436</v>
      </c>
      <c r="B1289" s="61" t="s">
        <v>2564</v>
      </c>
      <c r="C1289" s="74" t="s">
        <v>3</v>
      </c>
      <c r="D1289" s="61" t="s">
        <v>4847</v>
      </c>
      <c r="E1289" s="61" t="s">
        <v>4848</v>
      </c>
      <c r="F1289" s="46">
        <v>10.12</v>
      </c>
      <c r="G1289" s="55" t="s">
        <v>2108</v>
      </c>
      <c r="H1289" s="46">
        <v>10.12</v>
      </c>
      <c r="I1289" s="107"/>
      <c r="J1289" s="107"/>
      <c r="K1289" s="137" t="s">
        <v>3494</v>
      </c>
    </row>
    <row r="1290" spans="1:14" ht="31.5">
      <c r="A1290" s="108" t="s">
        <v>4437</v>
      </c>
      <c r="B1290" s="73" t="s">
        <v>2350</v>
      </c>
      <c r="C1290" s="74" t="s">
        <v>3</v>
      </c>
      <c r="D1290" s="73" t="s">
        <v>2841</v>
      </c>
      <c r="E1290" s="73" t="s">
        <v>2842</v>
      </c>
      <c r="F1290" s="46">
        <v>14.211</v>
      </c>
      <c r="G1290" s="82" t="s">
        <v>2109</v>
      </c>
      <c r="H1290" s="46">
        <v>14.211</v>
      </c>
      <c r="I1290" s="46"/>
      <c r="J1290" s="46"/>
      <c r="K1290" s="59" t="s">
        <v>3492</v>
      </c>
      <c r="L1290" s="65"/>
      <c r="M1290" s="65"/>
      <c r="N1290" s="65"/>
    </row>
    <row r="1291" spans="1:14" ht="21">
      <c r="A1291" s="185" t="s">
        <v>4438</v>
      </c>
      <c r="B1291" s="73" t="s">
        <v>2351</v>
      </c>
      <c r="C1291" s="74" t="s">
        <v>2107</v>
      </c>
      <c r="D1291" s="73" t="s">
        <v>2843</v>
      </c>
      <c r="E1291" s="73" t="s">
        <v>2849</v>
      </c>
      <c r="F1291" s="46">
        <f>F1292+F1293</f>
        <v>4.005</v>
      </c>
      <c r="G1291" s="82" t="s">
        <v>2109</v>
      </c>
      <c r="H1291" s="46">
        <f>SUM(H1292:H1293)</f>
        <v>4.005</v>
      </c>
      <c r="I1291" s="46"/>
      <c r="J1291" s="46"/>
      <c r="K1291" s="178" t="s">
        <v>3492</v>
      </c>
      <c r="L1291" s="65"/>
      <c r="M1291" s="65"/>
      <c r="N1291" s="65"/>
    </row>
    <row r="1292" spans="1:14" ht="12.75">
      <c r="A1292" s="185"/>
      <c r="B1292" s="73"/>
      <c r="C1292" s="76" t="s">
        <v>3</v>
      </c>
      <c r="D1292" s="84" t="s">
        <v>2844</v>
      </c>
      <c r="E1292" s="84" t="s">
        <v>2845</v>
      </c>
      <c r="F1292" s="77">
        <v>2.861</v>
      </c>
      <c r="G1292" s="88" t="s">
        <v>2109</v>
      </c>
      <c r="H1292" s="77">
        <v>2.861</v>
      </c>
      <c r="I1292" s="77"/>
      <c r="J1292" s="77"/>
      <c r="K1292" s="178"/>
      <c r="L1292" s="65"/>
      <c r="M1292" s="65"/>
      <c r="N1292" s="65"/>
    </row>
    <row r="1293" spans="1:14" ht="45">
      <c r="A1293" s="185"/>
      <c r="B1293" s="84" t="s">
        <v>2846</v>
      </c>
      <c r="C1293" s="76" t="s">
        <v>2847</v>
      </c>
      <c r="D1293" s="84" t="s">
        <v>2848</v>
      </c>
      <c r="E1293" s="84" t="s">
        <v>2849</v>
      </c>
      <c r="F1293" s="77">
        <v>1.144</v>
      </c>
      <c r="G1293" s="88" t="s">
        <v>2109</v>
      </c>
      <c r="H1293" s="77">
        <v>1.144</v>
      </c>
      <c r="I1293" s="77"/>
      <c r="J1293" s="77"/>
      <c r="K1293" s="178"/>
      <c r="L1293" s="65"/>
      <c r="M1293" s="65"/>
      <c r="N1293" s="65"/>
    </row>
    <row r="1294" spans="1:14" ht="12.75">
      <c r="A1294" s="185" t="s">
        <v>4439</v>
      </c>
      <c r="B1294" s="181" t="s">
        <v>2352</v>
      </c>
      <c r="C1294" s="74" t="s">
        <v>2107</v>
      </c>
      <c r="D1294" s="73" t="s">
        <v>2850</v>
      </c>
      <c r="E1294" s="73" t="s">
        <v>2855</v>
      </c>
      <c r="F1294" s="46">
        <f>F1295+F1298+F1299</f>
        <v>18.824</v>
      </c>
      <c r="G1294" s="82" t="s">
        <v>2109</v>
      </c>
      <c r="H1294" s="46">
        <f>SUM(H1295:H1299)</f>
        <v>18.824</v>
      </c>
      <c r="I1294" s="46"/>
      <c r="J1294" s="46"/>
      <c r="K1294" s="178" t="s">
        <v>3492</v>
      </c>
      <c r="L1294" s="65"/>
      <c r="M1294" s="65"/>
      <c r="N1294" s="65"/>
    </row>
    <row r="1295" spans="1:14" ht="12.75">
      <c r="A1295" s="185"/>
      <c r="B1295" s="181"/>
      <c r="C1295" s="180" t="s">
        <v>3</v>
      </c>
      <c r="D1295" s="84" t="s">
        <v>2850</v>
      </c>
      <c r="E1295" s="84" t="s">
        <v>2851</v>
      </c>
      <c r="F1295" s="183">
        <v>17.405</v>
      </c>
      <c r="G1295" s="182" t="s">
        <v>2109</v>
      </c>
      <c r="H1295" s="183">
        <v>17.405</v>
      </c>
      <c r="I1295" s="77"/>
      <c r="J1295" s="77"/>
      <c r="K1295" s="178"/>
      <c r="L1295" s="65"/>
      <c r="M1295" s="65"/>
      <c r="N1295" s="65"/>
    </row>
    <row r="1296" spans="1:14" ht="12.75">
      <c r="A1296" s="185"/>
      <c r="B1296" s="181"/>
      <c r="C1296" s="180"/>
      <c r="D1296" s="84" t="s">
        <v>2852</v>
      </c>
      <c r="E1296" s="84" t="s">
        <v>2853</v>
      </c>
      <c r="F1296" s="183"/>
      <c r="G1296" s="182"/>
      <c r="H1296" s="183"/>
      <c r="I1296" s="77"/>
      <c r="J1296" s="77"/>
      <c r="K1296" s="178"/>
      <c r="L1296" s="65"/>
      <c r="M1296" s="65"/>
      <c r="N1296" s="65"/>
    </row>
    <row r="1297" spans="1:14" ht="12.75">
      <c r="A1297" s="185"/>
      <c r="B1297" s="181"/>
      <c r="C1297" s="180"/>
      <c r="D1297" s="84" t="s">
        <v>2854</v>
      </c>
      <c r="E1297" s="84" t="s">
        <v>2855</v>
      </c>
      <c r="F1297" s="183"/>
      <c r="G1297" s="182"/>
      <c r="H1297" s="183"/>
      <c r="I1297" s="77"/>
      <c r="J1297" s="77"/>
      <c r="K1297" s="178"/>
      <c r="L1297" s="65"/>
      <c r="M1297" s="65"/>
      <c r="N1297" s="65"/>
    </row>
    <row r="1298" spans="1:14" ht="33.75">
      <c r="A1298" s="185"/>
      <c r="B1298" s="84" t="s">
        <v>2856</v>
      </c>
      <c r="C1298" s="76" t="s">
        <v>2857</v>
      </c>
      <c r="D1298" s="84" t="s">
        <v>2858</v>
      </c>
      <c r="E1298" s="84" t="s">
        <v>2859</v>
      </c>
      <c r="F1298" s="77">
        <v>0.53</v>
      </c>
      <c r="G1298" s="88" t="s">
        <v>2109</v>
      </c>
      <c r="H1298" s="77">
        <v>0.53</v>
      </c>
      <c r="I1298" s="77"/>
      <c r="J1298" s="77"/>
      <c r="K1298" s="178"/>
      <c r="L1298" s="65"/>
      <c r="M1298" s="65"/>
      <c r="N1298" s="65"/>
    </row>
    <row r="1299" spans="1:14" ht="33.75">
      <c r="A1299" s="185"/>
      <c r="B1299" s="84" t="s">
        <v>2860</v>
      </c>
      <c r="C1299" s="76" t="s">
        <v>2861</v>
      </c>
      <c r="D1299" s="84" t="s">
        <v>2862</v>
      </c>
      <c r="E1299" s="84" t="s">
        <v>2863</v>
      </c>
      <c r="F1299" s="77">
        <v>0.889</v>
      </c>
      <c r="G1299" s="88" t="s">
        <v>2109</v>
      </c>
      <c r="H1299" s="77">
        <v>0.889</v>
      </c>
      <c r="I1299" s="77"/>
      <c r="J1299" s="77"/>
      <c r="K1299" s="178"/>
      <c r="L1299" s="65"/>
      <c r="M1299" s="65"/>
      <c r="N1299" s="65"/>
    </row>
    <row r="1300" spans="1:14" ht="31.5">
      <c r="A1300" s="108" t="s">
        <v>4440</v>
      </c>
      <c r="B1300" s="72" t="s">
        <v>2864</v>
      </c>
      <c r="C1300" s="74" t="s">
        <v>3</v>
      </c>
      <c r="D1300" s="73" t="s">
        <v>2865</v>
      </c>
      <c r="E1300" s="73" t="s">
        <v>2866</v>
      </c>
      <c r="F1300" s="46">
        <v>24.061</v>
      </c>
      <c r="G1300" s="88" t="s">
        <v>2108</v>
      </c>
      <c r="H1300" s="46">
        <f>F1300</f>
        <v>24.061</v>
      </c>
      <c r="I1300" s="46"/>
      <c r="J1300" s="46"/>
      <c r="K1300" s="59" t="s">
        <v>3492</v>
      </c>
      <c r="L1300" s="65"/>
      <c r="M1300" s="65"/>
      <c r="N1300" s="65"/>
    </row>
    <row r="1301" spans="1:14" ht="31.5">
      <c r="A1301" s="108" t="s">
        <v>4441</v>
      </c>
      <c r="B1301" s="72" t="s">
        <v>2353</v>
      </c>
      <c r="C1301" s="74" t="s">
        <v>3</v>
      </c>
      <c r="D1301" s="73" t="s">
        <v>2867</v>
      </c>
      <c r="E1301" s="73" t="s">
        <v>2868</v>
      </c>
      <c r="F1301" s="46">
        <v>6.468</v>
      </c>
      <c r="G1301" s="82" t="s">
        <v>2109</v>
      </c>
      <c r="H1301" s="46">
        <f>F1301</f>
        <v>6.468</v>
      </c>
      <c r="I1301" s="46"/>
      <c r="J1301" s="46"/>
      <c r="K1301" s="59" t="s">
        <v>3492</v>
      </c>
      <c r="L1301" s="65"/>
      <c r="M1301" s="65"/>
      <c r="N1301" s="65"/>
    </row>
    <row r="1302" spans="1:14" ht="21">
      <c r="A1302" s="108" t="s">
        <v>4442</v>
      </c>
      <c r="B1302" s="72" t="s">
        <v>2355</v>
      </c>
      <c r="C1302" s="74" t="s">
        <v>3</v>
      </c>
      <c r="D1302" s="73" t="s">
        <v>2869</v>
      </c>
      <c r="E1302" s="73" t="s">
        <v>2870</v>
      </c>
      <c r="F1302" s="46">
        <v>8.01</v>
      </c>
      <c r="G1302" s="82" t="s">
        <v>2108</v>
      </c>
      <c r="H1302" s="46">
        <f>F1302</f>
        <v>8.01</v>
      </c>
      <c r="I1302" s="46"/>
      <c r="J1302" s="46"/>
      <c r="K1302" s="59" t="s">
        <v>3492</v>
      </c>
      <c r="L1302" s="65"/>
      <c r="M1302" s="65"/>
      <c r="N1302" s="65"/>
    </row>
    <row r="1303" spans="1:14" ht="31.5">
      <c r="A1303" s="108" t="s">
        <v>4443</v>
      </c>
      <c r="B1303" s="72" t="s">
        <v>2871</v>
      </c>
      <c r="C1303" s="74" t="s">
        <v>3</v>
      </c>
      <c r="D1303" s="73" t="s">
        <v>4849</v>
      </c>
      <c r="E1303" s="73" t="s">
        <v>2872</v>
      </c>
      <c r="F1303" s="46">
        <v>2.907</v>
      </c>
      <c r="G1303" s="82" t="s">
        <v>2108</v>
      </c>
      <c r="H1303" s="46">
        <f>F1303</f>
        <v>2.907</v>
      </c>
      <c r="I1303" s="46"/>
      <c r="J1303" s="46"/>
      <c r="K1303" s="59" t="s">
        <v>3492</v>
      </c>
      <c r="L1303" s="65"/>
      <c r="M1303" s="65"/>
      <c r="N1303" s="65"/>
    </row>
    <row r="1304" spans="1:14" ht="31.5">
      <c r="A1304" s="185" t="s">
        <v>4444</v>
      </c>
      <c r="B1304" s="181" t="s">
        <v>2358</v>
      </c>
      <c r="C1304" s="74" t="s">
        <v>2107</v>
      </c>
      <c r="D1304" s="73" t="s">
        <v>4850</v>
      </c>
      <c r="E1304" s="73" t="s">
        <v>2873</v>
      </c>
      <c r="F1304" s="46">
        <v>4.776</v>
      </c>
      <c r="G1304" s="82" t="s">
        <v>2109</v>
      </c>
      <c r="H1304" s="46">
        <v>4.776</v>
      </c>
      <c r="I1304" s="46"/>
      <c r="J1304" s="46"/>
      <c r="K1304" s="178" t="s">
        <v>3492</v>
      </c>
      <c r="L1304" s="65"/>
      <c r="M1304" s="65"/>
      <c r="N1304" s="65"/>
    </row>
    <row r="1305" spans="1:14" ht="33.75">
      <c r="A1305" s="185"/>
      <c r="B1305" s="181"/>
      <c r="C1305" s="180" t="s">
        <v>3</v>
      </c>
      <c r="D1305" s="84" t="s">
        <v>4850</v>
      </c>
      <c r="E1305" s="84" t="s">
        <v>2874</v>
      </c>
      <c r="F1305" s="77">
        <v>4.401</v>
      </c>
      <c r="G1305" s="182" t="s">
        <v>2109</v>
      </c>
      <c r="H1305" s="77">
        <v>4.401</v>
      </c>
      <c r="I1305" s="77"/>
      <c r="J1305" s="77"/>
      <c r="K1305" s="178"/>
      <c r="L1305" s="65"/>
      <c r="M1305" s="65"/>
      <c r="N1305" s="65"/>
    </row>
    <row r="1306" spans="1:14" ht="22.5">
      <c r="A1306" s="185"/>
      <c r="B1306" s="181"/>
      <c r="C1306" s="180"/>
      <c r="D1306" s="84" t="s">
        <v>2875</v>
      </c>
      <c r="E1306" s="84" t="s">
        <v>2873</v>
      </c>
      <c r="F1306" s="77">
        <v>0.375</v>
      </c>
      <c r="G1306" s="182"/>
      <c r="H1306" s="77">
        <v>0.375</v>
      </c>
      <c r="I1306" s="77"/>
      <c r="J1306" s="77"/>
      <c r="K1306" s="178"/>
      <c r="L1306" s="65"/>
      <c r="M1306" s="65"/>
      <c r="N1306" s="65"/>
    </row>
    <row r="1307" spans="1:14" ht="31.5">
      <c r="A1307" s="108" t="s">
        <v>4445</v>
      </c>
      <c r="B1307" s="72" t="s">
        <v>2356</v>
      </c>
      <c r="C1307" s="74" t="s">
        <v>3</v>
      </c>
      <c r="D1307" s="73" t="s">
        <v>2876</v>
      </c>
      <c r="E1307" s="73" t="s">
        <v>2877</v>
      </c>
      <c r="F1307" s="46">
        <v>1.797</v>
      </c>
      <c r="G1307" s="82" t="s">
        <v>2109</v>
      </c>
      <c r="H1307" s="46">
        <f>F1307</f>
        <v>1.797</v>
      </c>
      <c r="I1307" s="46"/>
      <c r="J1307" s="46"/>
      <c r="K1307" s="59" t="s">
        <v>3492</v>
      </c>
      <c r="L1307" s="65"/>
      <c r="M1307" s="65"/>
      <c r="N1307" s="65"/>
    </row>
    <row r="1308" spans="1:14" ht="31.5">
      <c r="A1308" s="141" t="s">
        <v>4446</v>
      </c>
      <c r="B1308" s="72" t="s">
        <v>2359</v>
      </c>
      <c r="C1308" s="74" t="s">
        <v>3</v>
      </c>
      <c r="D1308" s="73" t="s">
        <v>2878</v>
      </c>
      <c r="E1308" s="73" t="s">
        <v>2879</v>
      </c>
      <c r="F1308" s="46">
        <v>0.568</v>
      </c>
      <c r="G1308" s="82" t="s">
        <v>2109</v>
      </c>
      <c r="H1308" s="46">
        <v>0.568</v>
      </c>
      <c r="I1308" s="46"/>
      <c r="J1308" s="46"/>
      <c r="K1308" s="59" t="s">
        <v>3492</v>
      </c>
      <c r="L1308" s="65"/>
      <c r="M1308" s="65"/>
      <c r="N1308" s="65"/>
    </row>
    <row r="1309" spans="1:14" ht="31.5">
      <c r="A1309" s="108" t="s">
        <v>4447</v>
      </c>
      <c r="B1309" s="73" t="s">
        <v>2357</v>
      </c>
      <c r="C1309" s="74" t="s">
        <v>3</v>
      </c>
      <c r="D1309" s="73" t="s">
        <v>2880</v>
      </c>
      <c r="E1309" s="73" t="s">
        <v>2881</v>
      </c>
      <c r="F1309" s="46">
        <v>3.172</v>
      </c>
      <c r="G1309" s="82" t="s">
        <v>2109</v>
      </c>
      <c r="H1309" s="46">
        <f>F1309</f>
        <v>3.172</v>
      </c>
      <c r="I1309" s="46"/>
      <c r="J1309" s="46"/>
      <c r="K1309" s="59" t="s">
        <v>3492</v>
      </c>
      <c r="L1309" s="65"/>
      <c r="M1309" s="65"/>
      <c r="N1309" s="65"/>
    </row>
    <row r="1310" spans="1:14" ht="21">
      <c r="A1310" s="108" t="s">
        <v>4448</v>
      </c>
      <c r="B1310" s="73" t="s">
        <v>2361</v>
      </c>
      <c r="C1310" s="74" t="s">
        <v>3</v>
      </c>
      <c r="D1310" s="73" t="s">
        <v>4851</v>
      </c>
      <c r="E1310" s="73" t="s">
        <v>2882</v>
      </c>
      <c r="F1310" s="46">
        <v>1.86</v>
      </c>
      <c r="G1310" s="82" t="s">
        <v>2109</v>
      </c>
      <c r="H1310" s="46">
        <f>F1310</f>
        <v>1.86</v>
      </c>
      <c r="I1310" s="46"/>
      <c r="J1310" s="46"/>
      <c r="K1310" s="59" t="s">
        <v>3492</v>
      </c>
      <c r="L1310" s="65"/>
      <c r="M1310" s="65"/>
      <c r="N1310" s="65"/>
    </row>
    <row r="1311" spans="1:14" ht="21">
      <c r="A1311" s="185" t="s">
        <v>4449</v>
      </c>
      <c r="B1311" s="181" t="s">
        <v>2360</v>
      </c>
      <c r="C1311" s="74" t="s">
        <v>2107</v>
      </c>
      <c r="D1311" s="73" t="s">
        <v>2883</v>
      </c>
      <c r="E1311" s="73" t="s">
        <v>2884</v>
      </c>
      <c r="F1311" s="46">
        <f>SUM(F1312:F1315)</f>
        <v>22.701</v>
      </c>
      <c r="G1311" s="82" t="s">
        <v>2108</v>
      </c>
      <c r="H1311" s="46">
        <f>SUM(H1312:H1315)</f>
        <v>22.701</v>
      </c>
      <c r="I1311" s="46"/>
      <c r="J1311" s="46"/>
      <c r="K1311" s="178" t="s">
        <v>3492</v>
      </c>
      <c r="L1311" s="64"/>
      <c r="M1311" s="65"/>
      <c r="N1311" s="65"/>
    </row>
    <row r="1312" spans="1:14" ht="12.75">
      <c r="A1312" s="185"/>
      <c r="B1312" s="181"/>
      <c r="C1312" s="180" t="s">
        <v>3</v>
      </c>
      <c r="D1312" s="84" t="s">
        <v>2883</v>
      </c>
      <c r="E1312" s="84" t="s">
        <v>2885</v>
      </c>
      <c r="F1312" s="77">
        <v>9.823</v>
      </c>
      <c r="G1312" s="182" t="s">
        <v>2108</v>
      </c>
      <c r="H1312" s="77">
        <v>9.823</v>
      </c>
      <c r="I1312" s="77"/>
      <c r="J1312" s="77"/>
      <c r="K1312" s="178"/>
      <c r="L1312" s="64"/>
      <c r="M1312" s="65"/>
      <c r="N1312" s="65"/>
    </row>
    <row r="1313" spans="1:14" ht="12.75">
      <c r="A1313" s="185"/>
      <c r="B1313" s="181"/>
      <c r="C1313" s="180"/>
      <c r="D1313" s="84" t="s">
        <v>2886</v>
      </c>
      <c r="E1313" s="84" t="s">
        <v>2887</v>
      </c>
      <c r="F1313" s="77">
        <v>8.856</v>
      </c>
      <c r="G1313" s="182"/>
      <c r="H1313" s="77">
        <v>8.856</v>
      </c>
      <c r="I1313" s="77"/>
      <c r="J1313" s="77"/>
      <c r="K1313" s="178"/>
      <c r="L1313" s="64"/>
      <c r="M1313" s="65"/>
      <c r="N1313" s="65"/>
    </row>
    <row r="1314" spans="1:14" ht="33.75">
      <c r="A1314" s="185"/>
      <c r="B1314" s="181"/>
      <c r="C1314" s="180"/>
      <c r="D1314" s="84" t="s">
        <v>2888</v>
      </c>
      <c r="E1314" s="84" t="s">
        <v>2884</v>
      </c>
      <c r="F1314" s="77">
        <v>2.535</v>
      </c>
      <c r="G1314" s="182"/>
      <c r="H1314" s="77">
        <v>2.535</v>
      </c>
      <c r="I1314" s="77"/>
      <c r="J1314" s="77"/>
      <c r="K1314" s="178"/>
      <c r="L1314" s="64"/>
      <c r="M1314" s="65"/>
      <c r="N1314" s="65"/>
    </row>
    <row r="1315" spans="1:14" ht="56.25">
      <c r="A1315" s="185"/>
      <c r="B1315" s="84" t="s">
        <v>2889</v>
      </c>
      <c r="C1315" s="76" t="s">
        <v>2890</v>
      </c>
      <c r="D1315" s="84" t="s">
        <v>2891</v>
      </c>
      <c r="E1315" s="84" t="s">
        <v>2892</v>
      </c>
      <c r="F1315" s="77">
        <v>1.487</v>
      </c>
      <c r="G1315" s="88" t="s">
        <v>2108</v>
      </c>
      <c r="H1315" s="77">
        <v>1.487</v>
      </c>
      <c r="I1315" s="77"/>
      <c r="J1315" s="77"/>
      <c r="K1315" s="178"/>
      <c r="L1315" s="64"/>
      <c r="M1315" s="65"/>
      <c r="N1315" s="65"/>
    </row>
    <row r="1316" spans="1:14" ht="21">
      <c r="A1316" s="185" t="s">
        <v>4450</v>
      </c>
      <c r="B1316" s="181" t="s">
        <v>4014</v>
      </c>
      <c r="C1316" s="74" t="s">
        <v>2107</v>
      </c>
      <c r="D1316" s="73" t="s">
        <v>2883</v>
      </c>
      <c r="E1316" s="73" t="s">
        <v>2893</v>
      </c>
      <c r="F1316" s="46">
        <f>F1317+F1318+F1319+F1320+F1321+F1322+F1323+F1324+F1325</f>
        <v>73.14</v>
      </c>
      <c r="G1316" s="82" t="s">
        <v>943</v>
      </c>
      <c r="H1316" s="46" t="s">
        <v>4669</v>
      </c>
      <c r="I1316" s="46" t="s">
        <v>3497</v>
      </c>
      <c r="J1316" s="46">
        <v>25.124</v>
      </c>
      <c r="K1316" s="178" t="s">
        <v>3492</v>
      </c>
      <c r="L1316" s="90"/>
      <c r="M1316" s="65"/>
      <c r="N1316" s="65"/>
    </row>
    <row r="1317" spans="1:14" ht="12.75">
      <c r="A1317" s="185"/>
      <c r="B1317" s="181"/>
      <c r="C1317" s="180" t="s">
        <v>3</v>
      </c>
      <c r="D1317" s="84" t="s">
        <v>2883</v>
      </c>
      <c r="E1317" s="84" t="s">
        <v>2894</v>
      </c>
      <c r="F1317" s="77">
        <v>7.586</v>
      </c>
      <c r="G1317" s="88" t="s">
        <v>2108</v>
      </c>
      <c r="H1317" s="77">
        <v>7.586</v>
      </c>
      <c r="I1317" s="77"/>
      <c r="J1317" s="77"/>
      <c r="K1317" s="178"/>
      <c r="L1317" s="64"/>
      <c r="M1317" s="65"/>
      <c r="N1317" s="65"/>
    </row>
    <row r="1318" spans="1:14" ht="12.75">
      <c r="A1318" s="185"/>
      <c r="B1318" s="181"/>
      <c r="C1318" s="180"/>
      <c r="D1318" s="84" t="s">
        <v>2895</v>
      </c>
      <c r="E1318" s="84" t="s">
        <v>2896</v>
      </c>
      <c r="F1318" s="77">
        <v>23.699</v>
      </c>
      <c r="G1318" s="88" t="s">
        <v>2108</v>
      </c>
      <c r="H1318" s="77">
        <v>23.699</v>
      </c>
      <c r="I1318" s="77"/>
      <c r="J1318" s="77"/>
      <c r="K1318" s="178"/>
      <c r="L1318" s="64"/>
      <c r="M1318" s="65"/>
      <c r="N1318" s="65"/>
    </row>
    <row r="1319" spans="1:14" ht="45">
      <c r="A1319" s="185"/>
      <c r="B1319" s="181"/>
      <c r="C1319" s="180"/>
      <c r="D1319" s="84" t="s">
        <v>2897</v>
      </c>
      <c r="E1319" s="84" t="s">
        <v>2898</v>
      </c>
      <c r="F1319" s="77">
        <v>21.265</v>
      </c>
      <c r="G1319" s="88" t="s">
        <v>2899</v>
      </c>
      <c r="H1319" s="77">
        <v>21.265</v>
      </c>
      <c r="I1319" s="77"/>
      <c r="J1319" s="77"/>
      <c r="K1319" s="178"/>
      <c r="L1319" s="64"/>
      <c r="M1319" s="65"/>
      <c r="N1319" s="65"/>
    </row>
    <row r="1320" spans="1:14" ht="12.75">
      <c r="A1320" s="185"/>
      <c r="B1320" s="181"/>
      <c r="C1320" s="180"/>
      <c r="D1320" s="84" t="s">
        <v>2900</v>
      </c>
      <c r="E1320" s="84" t="s">
        <v>2901</v>
      </c>
      <c r="F1320" s="77">
        <v>0.291</v>
      </c>
      <c r="G1320" s="88" t="s">
        <v>2109</v>
      </c>
      <c r="H1320" s="77">
        <v>0.291</v>
      </c>
      <c r="I1320" s="77"/>
      <c r="J1320" s="77"/>
      <c r="K1320" s="178"/>
      <c r="L1320" s="64"/>
      <c r="M1320" s="65"/>
      <c r="N1320" s="65"/>
    </row>
    <row r="1321" spans="1:14" ht="12.75">
      <c r="A1321" s="185"/>
      <c r="B1321" s="181"/>
      <c r="C1321" s="180"/>
      <c r="D1321" s="84" t="s">
        <v>2902</v>
      </c>
      <c r="E1321" s="84" t="s">
        <v>2903</v>
      </c>
      <c r="F1321" s="77">
        <v>11.923</v>
      </c>
      <c r="G1321" s="88" t="s">
        <v>2109</v>
      </c>
      <c r="H1321" s="77">
        <v>11.923</v>
      </c>
      <c r="I1321" s="77"/>
      <c r="J1321" s="77"/>
      <c r="K1321" s="178"/>
      <c r="L1321" s="64"/>
      <c r="M1321" s="65"/>
      <c r="N1321" s="65"/>
    </row>
    <row r="1322" spans="1:14" ht="45">
      <c r="A1322" s="185"/>
      <c r="B1322" s="84" t="s">
        <v>2904</v>
      </c>
      <c r="C1322" s="76" t="s">
        <v>2905</v>
      </c>
      <c r="D1322" s="84" t="s">
        <v>2906</v>
      </c>
      <c r="E1322" s="84" t="s">
        <v>2907</v>
      </c>
      <c r="F1322" s="77">
        <v>1.671</v>
      </c>
      <c r="G1322" s="88" t="s">
        <v>2108</v>
      </c>
      <c r="H1322" s="77">
        <v>1.671</v>
      </c>
      <c r="I1322" s="77"/>
      <c r="J1322" s="77"/>
      <c r="K1322" s="178"/>
      <c r="L1322" s="64"/>
      <c r="M1322" s="65"/>
      <c r="N1322" s="65"/>
    </row>
    <row r="1323" spans="1:14" ht="45">
      <c r="A1323" s="185"/>
      <c r="B1323" s="84" t="s">
        <v>2908</v>
      </c>
      <c r="C1323" s="76" t="s">
        <v>2909</v>
      </c>
      <c r="D1323" s="84" t="s">
        <v>2910</v>
      </c>
      <c r="E1323" s="84" t="s">
        <v>2911</v>
      </c>
      <c r="F1323" s="77">
        <v>0.847</v>
      </c>
      <c r="G1323" s="88" t="s">
        <v>2108</v>
      </c>
      <c r="H1323" s="77">
        <v>0.847</v>
      </c>
      <c r="I1323" s="77"/>
      <c r="J1323" s="77"/>
      <c r="K1323" s="178"/>
      <c r="L1323" s="64"/>
      <c r="M1323" s="65"/>
      <c r="N1323" s="65"/>
    </row>
    <row r="1324" spans="1:14" ht="45">
      <c r="A1324" s="185"/>
      <c r="B1324" s="84" t="s">
        <v>2912</v>
      </c>
      <c r="C1324" s="76" t="s">
        <v>2913</v>
      </c>
      <c r="D1324" s="84" t="s">
        <v>2914</v>
      </c>
      <c r="E1324" s="84" t="s">
        <v>2915</v>
      </c>
      <c r="F1324" s="77">
        <v>1.004</v>
      </c>
      <c r="G1324" s="88" t="s">
        <v>2109</v>
      </c>
      <c r="H1324" s="77">
        <v>1.004</v>
      </c>
      <c r="I1324" s="77"/>
      <c r="J1324" s="77"/>
      <c r="K1324" s="178"/>
      <c r="L1324" s="64"/>
      <c r="M1324" s="65"/>
      <c r="N1324" s="65"/>
    </row>
    <row r="1325" spans="1:14" ht="45">
      <c r="A1325" s="185"/>
      <c r="B1325" s="84" t="s">
        <v>2916</v>
      </c>
      <c r="C1325" s="84" t="s">
        <v>2917</v>
      </c>
      <c r="D1325" s="84" t="s">
        <v>2918</v>
      </c>
      <c r="E1325" s="84" t="s">
        <v>2919</v>
      </c>
      <c r="F1325" s="77">
        <v>4.854</v>
      </c>
      <c r="G1325" s="88" t="s">
        <v>2109</v>
      </c>
      <c r="H1325" s="77">
        <v>4.854</v>
      </c>
      <c r="I1325" s="77"/>
      <c r="J1325" s="77"/>
      <c r="K1325" s="178"/>
      <c r="L1325" s="65"/>
      <c r="M1325" s="65"/>
      <c r="N1325" s="65"/>
    </row>
    <row r="1326" spans="1:14" ht="21">
      <c r="A1326" s="185" t="s">
        <v>4451</v>
      </c>
      <c r="B1326" s="181" t="s">
        <v>2362</v>
      </c>
      <c r="C1326" s="74" t="s">
        <v>2107</v>
      </c>
      <c r="D1326" s="73" t="s">
        <v>2920</v>
      </c>
      <c r="E1326" s="73" t="s">
        <v>2921</v>
      </c>
      <c r="F1326" s="46">
        <f>SUM(F1327:F1342)</f>
        <v>141.547</v>
      </c>
      <c r="G1326" s="82" t="s">
        <v>2108</v>
      </c>
      <c r="H1326" s="46">
        <f>SUM(H1327:H1342)</f>
        <v>141.547</v>
      </c>
      <c r="I1326" s="46"/>
      <c r="J1326" s="46"/>
      <c r="K1326" s="178" t="s">
        <v>3492</v>
      </c>
      <c r="L1326" s="64"/>
      <c r="M1326" s="65"/>
      <c r="N1326" s="65"/>
    </row>
    <row r="1327" spans="1:14" ht="12.75">
      <c r="A1327" s="185"/>
      <c r="B1327" s="181"/>
      <c r="C1327" s="180" t="s">
        <v>3</v>
      </c>
      <c r="D1327" s="84" t="s">
        <v>2922</v>
      </c>
      <c r="E1327" s="84" t="s">
        <v>2923</v>
      </c>
      <c r="F1327" s="183">
        <v>132.242</v>
      </c>
      <c r="G1327" s="182" t="s">
        <v>2108</v>
      </c>
      <c r="H1327" s="183">
        <v>132.242</v>
      </c>
      <c r="I1327" s="77"/>
      <c r="J1327" s="77"/>
      <c r="K1327" s="178"/>
      <c r="L1327" s="65"/>
      <c r="M1327" s="65"/>
      <c r="N1327" s="65"/>
    </row>
    <row r="1328" spans="1:14" ht="12.75">
      <c r="A1328" s="185"/>
      <c r="B1328" s="181"/>
      <c r="C1328" s="180"/>
      <c r="D1328" s="84" t="s">
        <v>2924</v>
      </c>
      <c r="E1328" s="84" t="s">
        <v>2925</v>
      </c>
      <c r="F1328" s="183"/>
      <c r="G1328" s="182"/>
      <c r="H1328" s="183"/>
      <c r="I1328" s="77"/>
      <c r="J1328" s="77"/>
      <c r="K1328" s="178"/>
      <c r="L1328" s="65"/>
      <c r="M1328" s="65"/>
      <c r="N1328" s="65"/>
    </row>
    <row r="1329" spans="1:14" ht="12.75">
      <c r="A1329" s="185"/>
      <c r="B1329" s="181"/>
      <c r="C1329" s="180"/>
      <c r="D1329" s="84" t="s">
        <v>2926</v>
      </c>
      <c r="E1329" s="84" t="s">
        <v>2927</v>
      </c>
      <c r="F1329" s="183"/>
      <c r="G1329" s="182"/>
      <c r="H1329" s="183"/>
      <c r="I1329" s="77"/>
      <c r="J1329" s="77"/>
      <c r="K1329" s="178"/>
      <c r="L1329" s="65"/>
      <c r="M1329" s="65"/>
      <c r="N1329" s="65"/>
    </row>
    <row r="1330" spans="1:14" ht="12.75">
      <c r="A1330" s="185"/>
      <c r="B1330" s="181"/>
      <c r="C1330" s="180"/>
      <c r="D1330" s="84" t="s">
        <v>2928</v>
      </c>
      <c r="E1330" s="84" t="s">
        <v>2929</v>
      </c>
      <c r="F1330" s="183"/>
      <c r="G1330" s="182"/>
      <c r="H1330" s="183"/>
      <c r="I1330" s="77"/>
      <c r="J1330" s="77"/>
      <c r="K1330" s="178"/>
      <c r="L1330" s="65"/>
      <c r="M1330" s="65"/>
      <c r="N1330" s="65"/>
    </row>
    <row r="1331" spans="1:14" ht="12.75">
      <c r="A1331" s="185"/>
      <c r="B1331" s="181"/>
      <c r="C1331" s="180"/>
      <c r="D1331" s="84" t="s">
        <v>2930</v>
      </c>
      <c r="E1331" s="84" t="s">
        <v>2931</v>
      </c>
      <c r="F1331" s="183"/>
      <c r="G1331" s="182"/>
      <c r="H1331" s="183"/>
      <c r="I1331" s="77"/>
      <c r="J1331" s="77"/>
      <c r="K1331" s="178"/>
      <c r="L1331" s="65"/>
      <c r="M1331" s="65"/>
      <c r="N1331" s="65"/>
    </row>
    <row r="1332" spans="1:14" ht="12.75">
      <c r="A1332" s="185"/>
      <c r="B1332" s="181"/>
      <c r="C1332" s="180"/>
      <c r="D1332" s="84" t="s">
        <v>2932</v>
      </c>
      <c r="E1332" s="84" t="s">
        <v>2933</v>
      </c>
      <c r="F1332" s="183"/>
      <c r="G1332" s="182"/>
      <c r="H1332" s="183"/>
      <c r="I1332" s="77"/>
      <c r="J1332" s="77"/>
      <c r="K1332" s="178"/>
      <c r="L1332" s="65"/>
      <c r="M1332" s="65"/>
      <c r="N1332" s="65"/>
    </row>
    <row r="1333" spans="1:14" ht="12.75">
      <c r="A1333" s="185"/>
      <c r="B1333" s="181"/>
      <c r="C1333" s="180"/>
      <c r="D1333" s="84" t="s">
        <v>2934</v>
      </c>
      <c r="E1333" s="84" t="s">
        <v>2935</v>
      </c>
      <c r="F1333" s="183"/>
      <c r="G1333" s="182"/>
      <c r="H1333" s="183"/>
      <c r="I1333" s="77"/>
      <c r="J1333" s="77"/>
      <c r="K1333" s="178"/>
      <c r="L1333" s="65"/>
      <c r="M1333" s="65"/>
      <c r="N1333" s="65"/>
    </row>
    <row r="1334" spans="1:14" ht="22.5">
      <c r="A1334" s="185"/>
      <c r="B1334" s="181"/>
      <c r="C1334" s="180"/>
      <c r="D1334" s="84" t="s">
        <v>2936</v>
      </c>
      <c r="E1334" s="84" t="s">
        <v>2921</v>
      </c>
      <c r="F1334" s="183"/>
      <c r="G1334" s="182"/>
      <c r="H1334" s="183"/>
      <c r="I1334" s="77"/>
      <c r="J1334" s="77"/>
      <c r="K1334" s="178"/>
      <c r="L1334" s="65"/>
      <c r="M1334" s="65"/>
      <c r="N1334" s="65"/>
    </row>
    <row r="1335" spans="1:14" ht="45">
      <c r="A1335" s="185"/>
      <c r="B1335" s="84" t="s">
        <v>2937</v>
      </c>
      <c r="C1335" s="76" t="s">
        <v>2938</v>
      </c>
      <c r="D1335" s="84" t="s">
        <v>2920</v>
      </c>
      <c r="E1335" s="84" t="s">
        <v>2939</v>
      </c>
      <c r="F1335" s="77">
        <v>0.31</v>
      </c>
      <c r="G1335" s="88" t="s">
        <v>2108</v>
      </c>
      <c r="H1335" s="77">
        <v>0.31</v>
      </c>
      <c r="I1335" s="77"/>
      <c r="J1335" s="77"/>
      <c r="K1335" s="178"/>
      <c r="L1335" s="65"/>
      <c r="M1335" s="65"/>
      <c r="N1335" s="65"/>
    </row>
    <row r="1336" spans="1:14" ht="45">
      <c r="A1336" s="185"/>
      <c r="B1336" s="84" t="s">
        <v>2940</v>
      </c>
      <c r="C1336" s="76" t="s">
        <v>2941</v>
      </c>
      <c r="D1336" s="84" t="s">
        <v>2942</v>
      </c>
      <c r="E1336" s="84" t="s">
        <v>2943</v>
      </c>
      <c r="F1336" s="77">
        <v>1.21</v>
      </c>
      <c r="G1336" s="88" t="s">
        <v>2108</v>
      </c>
      <c r="H1336" s="77">
        <v>1.21</v>
      </c>
      <c r="I1336" s="77"/>
      <c r="J1336" s="77"/>
      <c r="K1336" s="178"/>
      <c r="L1336" s="65"/>
      <c r="M1336" s="65"/>
      <c r="N1336" s="65"/>
    </row>
    <row r="1337" spans="1:14" ht="45">
      <c r="A1337" s="185"/>
      <c r="B1337" s="84" t="s">
        <v>2944</v>
      </c>
      <c r="C1337" s="76" t="s">
        <v>2945</v>
      </c>
      <c r="D1337" s="84" t="s">
        <v>2946</v>
      </c>
      <c r="E1337" s="84" t="s">
        <v>2947</v>
      </c>
      <c r="F1337" s="77">
        <v>2.15</v>
      </c>
      <c r="G1337" s="88" t="s">
        <v>2108</v>
      </c>
      <c r="H1337" s="77">
        <v>2.15</v>
      </c>
      <c r="I1337" s="77"/>
      <c r="J1337" s="77"/>
      <c r="K1337" s="178"/>
      <c r="L1337" s="65"/>
      <c r="M1337" s="65"/>
      <c r="N1337" s="65"/>
    </row>
    <row r="1338" spans="1:14" ht="45">
      <c r="A1338" s="185"/>
      <c r="B1338" s="84" t="s">
        <v>2948</v>
      </c>
      <c r="C1338" s="76" t="s">
        <v>2949</v>
      </c>
      <c r="D1338" s="84" t="s">
        <v>2950</v>
      </c>
      <c r="E1338" s="84" t="s">
        <v>2951</v>
      </c>
      <c r="F1338" s="77">
        <v>0.797</v>
      </c>
      <c r="G1338" s="88" t="s">
        <v>2108</v>
      </c>
      <c r="H1338" s="77">
        <v>0.797</v>
      </c>
      <c r="I1338" s="77"/>
      <c r="J1338" s="77"/>
      <c r="K1338" s="178"/>
      <c r="L1338" s="65"/>
      <c r="M1338" s="65"/>
      <c r="N1338" s="65"/>
    </row>
    <row r="1339" spans="1:14" ht="45">
      <c r="A1339" s="185"/>
      <c r="B1339" s="84" t="s">
        <v>2952</v>
      </c>
      <c r="C1339" s="76" t="s">
        <v>2953</v>
      </c>
      <c r="D1339" s="84" t="s">
        <v>2954</v>
      </c>
      <c r="E1339" s="84" t="s">
        <v>2955</v>
      </c>
      <c r="F1339" s="77">
        <v>0.303</v>
      </c>
      <c r="G1339" s="88" t="s">
        <v>2108</v>
      </c>
      <c r="H1339" s="77">
        <v>0.303</v>
      </c>
      <c r="I1339" s="77"/>
      <c r="J1339" s="77"/>
      <c r="K1339" s="178"/>
      <c r="L1339" s="65"/>
      <c r="M1339" s="65"/>
      <c r="N1339" s="65"/>
    </row>
    <row r="1340" spans="1:14" ht="45">
      <c r="A1340" s="185"/>
      <c r="B1340" s="84" t="s">
        <v>2956</v>
      </c>
      <c r="C1340" s="76" t="s">
        <v>2957</v>
      </c>
      <c r="D1340" s="84" t="s">
        <v>2958</v>
      </c>
      <c r="E1340" s="84" t="s">
        <v>2959</v>
      </c>
      <c r="F1340" s="77">
        <v>0.064</v>
      </c>
      <c r="G1340" s="88" t="s">
        <v>2108</v>
      </c>
      <c r="H1340" s="77">
        <v>0.064</v>
      </c>
      <c r="I1340" s="77"/>
      <c r="J1340" s="77"/>
      <c r="K1340" s="178"/>
      <c r="L1340" s="65"/>
      <c r="M1340" s="65"/>
      <c r="N1340" s="65"/>
    </row>
    <row r="1341" spans="1:14" ht="45">
      <c r="A1341" s="185"/>
      <c r="B1341" s="84" t="s">
        <v>2960</v>
      </c>
      <c r="C1341" s="76" t="s">
        <v>2961</v>
      </c>
      <c r="D1341" s="84" t="s">
        <v>2962</v>
      </c>
      <c r="E1341" s="84" t="s">
        <v>2963</v>
      </c>
      <c r="F1341" s="77">
        <v>2.291</v>
      </c>
      <c r="G1341" s="88" t="s">
        <v>2108</v>
      </c>
      <c r="H1341" s="77">
        <v>2.291</v>
      </c>
      <c r="I1341" s="77"/>
      <c r="J1341" s="77"/>
      <c r="K1341" s="178"/>
      <c r="L1341" s="65"/>
      <c r="M1341" s="65"/>
      <c r="N1341" s="65"/>
    </row>
    <row r="1342" spans="1:14" ht="45">
      <c r="A1342" s="185"/>
      <c r="B1342" s="84" t="s">
        <v>2964</v>
      </c>
      <c r="C1342" s="76" t="s">
        <v>2965</v>
      </c>
      <c r="D1342" s="84" t="s">
        <v>2966</v>
      </c>
      <c r="E1342" s="84" t="s">
        <v>2967</v>
      </c>
      <c r="F1342" s="77">
        <v>2.18</v>
      </c>
      <c r="G1342" s="88" t="s">
        <v>2108</v>
      </c>
      <c r="H1342" s="77">
        <v>2.18</v>
      </c>
      <c r="I1342" s="77"/>
      <c r="J1342" s="77"/>
      <c r="K1342" s="178"/>
      <c r="L1342" s="65"/>
      <c r="M1342" s="65"/>
      <c r="N1342" s="65"/>
    </row>
    <row r="1343" spans="1:14" ht="31.5">
      <c r="A1343" s="141" t="s">
        <v>4452</v>
      </c>
      <c r="B1343" s="72" t="s">
        <v>2968</v>
      </c>
      <c r="C1343" s="74" t="s">
        <v>3</v>
      </c>
      <c r="D1343" s="73" t="s">
        <v>4015</v>
      </c>
      <c r="E1343" s="73" t="s">
        <v>2969</v>
      </c>
      <c r="F1343" s="46">
        <v>7.969</v>
      </c>
      <c r="G1343" s="82" t="s">
        <v>2109</v>
      </c>
      <c r="H1343" s="46">
        <f>F1343</f>
        <v>7.969</v>
      </c>
      <c r="I1343" s="46"/>
      <c r="J1343" s="46"/>
      <c r="K1343" s="59" t="s">
        <v>3492</v>
      </c>
      <c r="L1343" s="64"/>
      <c r="M1343" s="65"/>
      <c r="N1343" s="65"/>
    </row>
    <row r="1344" spans="1:14" ht="31.5">
      <c r="A1344" s="185" t="s">
        <v>4453</v>
      </c>
      <c r="B1344" s="181" t="s">
        <v>2363</v>
      </c>
      <c r="C1344" s="74" t="s">
        <v>2107</v>
      </c>
      <c r="D1344" s="73" t="s">
        <v>4016</v>
      </c>
      <c r="E1344" s="73" t="s">
        <v>3738</v>
      </c>
      <c r="F1344" s="46">
        <f>F1345+F1346+F1347+F1348+F1349+F1350+F1351+F1352</f>
        <v>34.098</v>
      </c>
      <c r="G1344" s="82" t="s">
        <v>2108</v>
      </c>
      <c r="H1344" s="46">
        <f>H1345+H1346+H1347+H1348+H1349+H1350+H1351+H1352</f>
        <v>34.098</v>
      </c>
      <c r="I1344" s="46"/>
      <c r="J1344" s="46"/>
      <c r="K1344" s="178" t="s">
        <v>3492</v>
      </c>
      <c r="L1344" s="64"/>
      <c r="M1344" s="65"/>
      <c r="N1344" s="65"/>
    </row>
    <row r="1345" spans="1:14" ht="12.75">
      <c r="A1345" s="185"/>
      <c r="B1345" s="181"/>
      <c r="C1345" s="180" t="s">
        <v>3</v>
      </c>
      <c r="D1345" s="84" t="s">
        <v>2970</v>
      </c>
      <c r="E1345" s="84" t="s">
        <v>2971</v>
      </c>
      <c r="F1345" s="77">
        <v>6.956</v>
      </c>
      <c r="G1345" s="182" t="s">
        <v>2108</v>
      </c>
      <c r="H1345" s="77">
        <v>6.956</v>
      </c>
      <c r="I1345" s="77"/>
      <c r="J1345" s="77"/>
      <c r="K1345" s="178"/>
      <c r="L1345" s="64"/>
      <c r="M1345" s="65"/>
      <c r="N1345" s="65"/>
    </row>
    <row r="1346" spans="1:14" ht="12.75">
      <c r="A1346" s="185"/>
      <c r="B1346" s="181"/>
      <c r="C1346" s="180"/>
      <c r="D1346" s="84" t="s">
        <v>2972</v>
      </c>
      <c r="E1346" s="84" t="s">
        <v>2973</v>
      </c>
      <c r="F1346" s="77">
        <v>6.424</v>
      </c>
      <c r="G1346" s="182"/>
      <c r="H1346" s="77">
        <v>6.424</v>
      </c>
      <c r="I1346" s="77"/>
      <c r="J1346" s="77"/>
      <c r="K1346" s="178"/>
      <c r="L1346" s="64"/>
      <c r="M1346" s="65"/>
      <c r="N1346" s="65"/>
    </row>
    <row r="1347" spans="1:14" ht="12.75">
      <c r="A1347" s="185"/>
      <c r="B1347" s="181"/>
      <c r="C1347" s="180"/>
      <c r="D1347" s="84" t="s">
        <v>2974</v>
      </c>
      <c r="E1347" s="84" t="s">
        <v>2975</v>
      </c>
      <c r="F1347" s="77">
        <v>7.839</v>
      </c>
      <c r="G1347" s="182"/>
      <c r="H1347" s="77">
        <v>7.839</v>
      </c>
      <c r="I1347" s="77"/>
      <c r="J1347" s="77"/>
      <c r="K1347" s="178"/>
      <c r="L1347" s="64"/>
      <c r="M1347" s="65"/>
      <c r="N1347" s="65"/>
    </row>
    <row r="1348" spans="1:14" ht="12.75">
      <c r="A1348" s="185"/>
      <c r="B1348" s="181"/>
      <c r="C1348" s="180"/>
      <c r="D1348" s="84" t="s">
        <v>2976</v>
      </c>
      <c r="E1348" s="84" t="s">
        <v>3738</v>
      </c>
      <c r="F1348" s="77">
        <v>5.254</v>
      </c>
      <c r="G1348" s="182"/>
      <c r="H1348" s="77">
        <v>5.254</v>
      </c>
      <c r="I1348" s="77"/>
      <c r="J1348" s="77"/>
      <c r="K1348" s="178"/>
      <c r="L1348" s="64"/>
      <c r="M1348" s="65"/>
      <c r="N1348" s="65"/>
    </row>
    <row r="1349" spans="1:14" ht="45">
      <c r="A1349" s="185"/>
      <c r="B1349" s="84" t="s">
        <v>2977</v>
      </c>
      <c r="C1349" s="76" t="s">
        <v>2978</v>
      </c>
      <c r="D1349" s="84" t="s">
        <v>4016</v>
      </c>
      <c r="E1349" s="84" t="s">
        <v>2979</v>
      </c>
      <c r="F1349" s="77">
        <v>3.189</v>
      </c>
      <c r="G1349" s="88" t="s">
        <v>2108</v>
      </c>
      <c r="H1349" s="77">
        <v>3.189</v>
      </c>
      <c r="I1349" s="77"/>
      <c r="J1349" s="77"/>
      <c r="K1349" s="178"/>
      <c r="L1349" s="64"/>
      <c r="M1349" s="65"/>
      <c r="N1349" s="65"/>
    </row>
    <row r="1350" spans="1:14" ht="45">
      <c r="A1350" s="185"/>
      <c r="B1350" s="84" t="s">
        <v>2980</v>
      </c>
      <c r="C1350" s="76" t="s">
        <v>2981</v>
      </c>
      <c r="D1350" s="84" t="s">
        <v>2982</v>
      </c>
      <c r="E1350" s="84" t="s">
        <v>2983</v>
      </c>
      <c r="F1350" s="77">
        <v>2.223</v>
      </c>
      <c r="G1350" s="88" t="s">
        <v>2108</v>
      </c>
      <c r="H1350" s="77">
        <v>2.223</v>
      </c>
      <c r="I1350" s="77"/>
      <c r="J1350" s="77"/>
      <c r="K1350" s="178"/>
      <c r="L1350" s="64"/>
      <c r="M1350" s="65"/>
      <c r="N1350" s="65"/>
    </row>
    <row r="1351" spans="1:14" ht="45">
      <c r="A1351" s="185"/>
      <c r="B1351" s="84" t="s">
        <v>2984</v>
      </c>
      <c r="C1351" s="76" t="s">
        <v>2985</v>
      </c>
      <c r="D1351" s="84" t="s">
        <v>2986</v>
      </c>
      <c r="E1351" s="84" t="s">
        <v>2987</v>
      </c>
      <c r="F1351" s="77">
        <v>1.335</v>
      </c>
      <c r="G1351" s="88" t="s">
        <v>2108</v>
      </c>
      <c r="H1351" s="77">
        <v>1.335</v>
      </c>
      <c r="I1351" s="77"/>
      <c r="J1351" s="77"/>
      <c r="K1351" s="178"/>
      <c r="L1351" s="64"/>
      <c r="M1351" s="65"/>
      <c r="N1351" s="65"/>
    </row>
    <row r="1352" spans="1:14" ht="45">
      <c r="A1352" s="185"/>
      <c r="B1352" s="84" t="s">
        <v>2988</v>
      </c>
      <c r="C1352" s="76" t="s">
        <v>2989</v>
      </c>
      <c r="D1352" s="84" t="s">
        <v>2990</v>
      </c>
      <c r="E1352" s="84" t="s">
        <v>2991</v>
      </c>
      <c r="F1352" s="77">
        <v>0.878</v>
      </c>
      <c r="G1352" s="88" t="s">
        <v>2108</v>
      </c>
      <c r="H1352" s="77">
        <v>0.878</v>
      </c>
      <c r="I1352" s="77"/>
      <c r="J1352" s="77"/>
      <c r="K1352" s="178"/>
      <c r="L1352" s="64"/>
      <c r="M1352" s="65"/>
      <c r="N1352" s="65"/>
    </row>
    <row r="1353" spans="1:14" ht="12.75">
      <c r="A1353" s="192" t="s">
        <v>1566</v>
      </c>
      <c r="B1353" s="192"/>
      <c r="C1353" s="192"/>
      <c r="D1353" s="192"/>
      <c r="E1353" s="192"/>
      <c r="F1353" s="46">
        <f>F1344+F1343+F1326+F1316+F1311+F1310+F1309+F1308+F1307+F1304+F1303+F1302+F1301+F1300+F1294+F1291+F1290+F1289+F1288</f>
        <v>438.3620000000001</v>
      </c>
      <c r="G1353" s="210"/>
      <c r="H1353" s="210"/>
      <c r="I1353" s="46"/>
      <c r="J1353" s="46"/>
      <c r="K1353" s="48"/>
      <c r="L1353" s="17"/>
      <c r="M1353" s="65"/>
      <c r="N1353" s="65"/>
    </row>
    <row r="1354" spans="1:14" ht="12.75">
      <c r="A1354" s="188" t="s">
        <v>2364</v>
      </c>
      <c r="B1354" s="188"/>
      <c r="C1354" s="188"/>
      <c r="D1354" s="188"/>
      <c r="E1354" s="188"/>
      <c r="F1354" s="188"/>
      <c r="G1354" s="188"/>
      <c r="H1354" s="188"/>
      <c r="I1354" s="89"/>
      <c r="J1354" s="89"/>
      <c r="K1354" s="59"/>
      <c r="L1354" s="64"/>
      <c r="M1354" s="65"/>
      <c r="N1354" s="65"/>
    </row>
    <row r="1355" spans="1:14" ht="21">
      <c r="A1355" s="186" t="s">
        <v>4454</v>
      </c>
      <c r="B1355" s="181" t="s">
        <v>4852</v>
      </c>
      <c r="C1355" s="73" t="s">
        <v>2107</v>
      </c>
      <c r="D1355" s="73" t="s">
        <v>4853</v>
      </c>
      <c r="E1355" s="73" t="s">
        <v>3744</v>
      </c>
      <c r="F1355" s="46">
        <f>F1356+F1359+F1360</f>
        <v>26.680999999999997</v>
      </c>
      <c r="G1355" s="55" t="s">
        <v>2108</v>
      </c>
      <c r="H1355" s="46">
        <f>SUM(H1356:H1360)</f>
        <v>26.680999999999997</v>
      </c>
      <c r="I1355" s="142"/>
      <c r="J1355" s="142"/>
      <c r="K1355" s="178" t="s">
        <v>3492</v>
      </c>
      <c r="L1355" s="44"/>
      <c r="M1355" s="44"/>
      <c r="N1355" s="44"/>
    </row>
    <row r="1356" spans="1:14" ht="22.5">
      <c r="A1356" s="186"/>
      <c r="B1356" s="208"/>
      <c r="C1356" s="191" t="s">
        <v>3739</v>
      </c>
      <c r="D1356" s="84" t="s">
        <v>4853</v>
      </c>
      <c r="E1356" s="84" t="s">
        <v>3740</v>
      </c>
      <c r="F1356" s="189">
        <v>22.976</v>
      </c>
      <c r="G1356" s="190" t="s">
        <v>2108</v>
      </c>
      <c r="H1356" s="189">
        <v>22.976</v>
      </c>
      <c r="I1356" s="142"/>
      <c r="J1356" s="142"/>
      <c r="K1356" s="178"/>
      <c r="L1356" s="44"/>
      <c r="M1356" s="44"/>
      <c r="N1356" s="44"/>
    </row>
    <row r="1357" spans="1:14" ht="12.75">
      <c r="A1357" s="186"/>
      <c r="B1357" s="208"/>
      <c r="C1357" s="191"/>
      <c r="D1357" s="84" t="s">
        <v>3741</v>
      </c>
      <c r="E1357" s="84" t="s">
        <v>3742</v>
      </c>
      <c r="F1357" s="189"/>
      <c r="G1357" s="190"/>
      <c r="H1357" s="189"/>
      <c r="I1357" s="142"/>
      <c r="J1357" s="142"/>
      <c r="K1357" s="178"/>
      <c r="L1357" s="44"/>
      <c r="M1357" s="44"/>
      <c r="N1357" s="44"/>
    </row>
    <row r="1358" spans="1:14" ht="12.75">
      <c r="A1358" s="186"/>
      <c r="B1358" s="208"/>
      <c r="C1358" s="191"/>
      <c r="D1358" s="84" t="s">
        <v>3743</v>
      </c>
      <c r="E1358" s="84" t="s">
        <v>3744</v>
      </c>
      <c r="F1358" s="189"/>
      <c r="G1358" s="190"/>
      <c r="H1358" s="189"/>
      <c r="I1358" s="142"/>
      <c r="J1358" s="142"/>
      <c r="K1358" s="178"/>
      <c r="L1358" s="44"/>
      <c r="M1358" s="44"/>
      <c r="N1358" s="44"/>
    </row>
    <row r="1359" spans="1:14" ht="45">
      <c r="A1359" s="186"/>
      <c r="B1359" s="84" t="s">
        <v>4854</v>
      </c>
      <c r="C1359" s="106" t="s">
        <v>3745</v>
      </c>
      <c r="D1359" s="84" t="s">
        <v>3746</v>
      </c>
      <c r="E1359" s="84" t="s">
        <v>3747</v>
      </c>
      <c r="F1359" s="77">
        <v>1.002</v>
      </c>
      <c r="G1359" s="78" t="s">
        <v>2108</v>
      </c>
      <c r="H1359" s="77">
        <v>1.002</v>
      </c>
      <c r="I1359" s="142"/>
      <c r="J1359" s="142"/>
      <c r="K1359" s="178"/>
      <c r="L1359" s="44"/>
      <c r="M1359" s="44"/>
      <c r="N1359" s="44"/>
    </row>
    <row r="1360" spans="1:14" ht="45">
      <c r="A1360" s="186"/>
      <c r="B1360" s="84" t="s">
        <v>4917</v>
      </c>
      <c r="C1360" s="106" t="s">
        <v>3748</v>
      </c>
      <c r="D1360" s="84" t="s">
        <v>3749</v>
      </c>
      <c r="E1360" s="84" t="s">
        <v>3750</v>
      </c>
      <c r="F1360" s="79">
        <v>2.703</v>
      </c>
      <c r="G1360" s="78" t="s">
        <v>2108</v>
      </c>
      <c r="H1360" s="79">
        <v>2.703</v>
      </c>
      <c r="I1360" s="142"/>
      <c r="J1360" s="142"/>
      <c r="K1360" s="178"/>
      <c r="L1360" s="44"/>
      <c r="M1360" s="44"/>
      <c r="N1360" s="44"/>
    </row>
    <row r="1361" spans="1:14" ht="31.5">
      <c r="A1361" s="186" t="s">
        <v>4455</v>
      </c>
      <c r="B1361" s="181" t="s">
        <v>2365</v>
      </c>
      <c r="C1361" s="73" t="s">
        <v>2107</v>
      </c>
      <c r="D1361" s="73" t="s">
        <v>4855</v>
      </c>
      <c r="E1361" s="73" t="s">
        <v>3752</v>
      </c>
      <c r="F1361" s="46">
        <f>F1362+F1363</f>
        <v>8.436</v>
      </c>
      <c r="G1361" s="55" t="s">
        <v>2108</v>
      </c>
      <c r="H1361" s="46">
        <f>SUM(H1362:H1363)</f>
        <v>8.436</v>
      </c>
      <c r="I1361" s="142"/>
      <c r="J1361" s="142"/>
      <c r="K1361" s="178" t="s">
        <v>3492</v>
      </c>
      <c r="L1361" s="44"/>
      <c r="M1361" s="44"/>
      <c r="N1361" s="44"/>
    </row>
    <row r="1362" spans="1:14" ht="12.75">
      <c r="A1362" s="186"/>
      <c r="B1362" s="181"/>
      <c r="C1362" s="106" t="s">
        <v>3739</v>
      </c>
      <c r="D1362" s="84" t="s">
        <v>3751</v>
      </c>
      <c r="E1362" s="84" t="s">
        <v>3752</v>
      </c>
      <c r="F1362" s="77">
        <v>6.737</v>
      </c>
      <c r="G1362" s="78" t="s">
        <v>2108</v>
      </c>
      <c r="H1362" s="77">
        <v>6.737</v>
      </c>
      <c r="I1362" s="142"/>
      <c r="J1362" s="142"/>
      <c r="K1362" s="178"/>
      <c r="L1362" s="44"/>
      <c r="M1362" s="44"/>
      <c r="N1362" s="44"/>
    </row>
    <row r="1363" spans="1:14" ht="45">
      <c r="A1363" s="186"/>
      <c r="B1363" s="84" t="s">
        <v>3753</v>
      </c>
      <c r="C1363" s="106" t="s">
        <v>3754</v>
      </c>
      <c r="D1363" s="84" t="s">
        <v>4855</v>
      </c>
      <c r="E1363" s="84" t="s">
        <v>3755</v>
      </c>
      <c r="F1363" s="79">
        <v>1.699</v>
      </c>
      <c r="G1363" s="78" t="s">
        <v>2108</v>
      </c>
      <c r="H1363" s="79">
        <v>1.699</v>
      </c>
      <c r="I1363" s="142"/>
      <c r="J1363" s="142"/>
      <c r="K1363" s="178"/>
      <c r="L1363" s="44"/>
      <c r="M1363" s="44"/>
      <c r="N1363" s="44"/>
    </row>
    <row r="1364" spans="1:14" ht="31.5">
      <c r="A1364" s="186" t="s">
        <v>4341</v>
      </c>
      <c r="B1364" s="181" t="s">
        <v>2366</v>
      </c>
      <c r="C1364" s="73" t="s">
        <v>2107</v>
      </c>
      <c r="D1364" s="73" t="s">
        <v>3756</v>
      </c>
      <c r="E1364" s="73" t="s">
        <v>3757</v>
      </c>
      <c r="F1364" s="46">
        <f>F1365+F1366</f>
        <v>39.053</v>
      </c>
      <c r="G1364" s="55" t="s">
        <v>2109</v>
      </c>
      <c r="H1364" s="46">
        <f>H1365+H1366</f>
        <v>39.053</v>
      </c>
      <c r="I1364" s="142"/>
      <c r="J1364" s="142"/>
      <c r="K1364" s="178" t="s">
        <v>3492</v>
      </c>
      <c r="L1364" s="44"/>
      <c r="M1364" s="44"/>
      <c r="N1364" s="44"/>
    </row>
    <row r="1365" spans="1:14" ht="33.75">
      <c r="A1365" s="186"/>
      <c r="B1365" s="181"/>
      <c r="C1365" s="191" t="s">
        <v>3739</v>
      </c>
      <c r="D1365" s="84" t="s">
        <v>3756</v>
      </c>
      <c r="E1365" s="84" t="s">
        <v>3758</v>
      </c>
      <c r="F1365" s="79">
        <v>25.375</v>
      </c>
      <c r="G1365" s="78" t="s">
        <v>2109</v>
      </c>
      <c r="H1365" s="79">
        <v>25.375</v>
      </c>
      <c r="I1365" s="142"/>
      <c r="J1365" s="142"/>
      <c r="K1365" s="178"/>
      <c r="L1365" s="44"/>
      <c r="M1365" s="44"/>
      <c r="N1365" s="44"/>
    </row>
    <row r="1366" spans="1:14" ht="22.5">
      <c r="A1366" s="186"/>
      <c r="B1366" s="181"/>
      <c r="C1366" s="191"/>
      <c r="D1366" s="84" t="s">
        <v>3759</v>
      </c>
      <c r="E1366" s="84" t="s">
        <v>3757</v>
      </c>
      <c r="F1366" s="79">
        <v>13.678</v>
      </c>
      <c r="G1366" s="78" t="s">
        <v>2109</v>
      </c>
      <c r="H1366" s="79">
        <v>13.678</v>
      </c>
      <c r="I1366" s="142"/>
      <c r="J1366" s="142"/>
      <c r="K1366" s="178"/>
      <c r="L1366" s="44"/>
      <c r="M1366" s="44"/>
      <c r="N1366" s="44"/>
    </row>
    <row r="1367" spans="1:14" ht="21">
      <c r="A1367" s="186" t="s">
        <v>4456</v>
      </c>
      <c r="B1367" s="181" t="s">
        <v>2367</v>
      </c>
      <c r="C1367" s="73" t="s">
        <v>2107</v>
      </c>
      <c r="D1367" s="73" t="s">
        <v>4856</v>
      </c>
      <c r="E1367" s="73" t="s">
        <v>3760</v>
      </c>
      <c r="F1367" s="46">
        <f>SUM(F1368:F1372)</f>
        <v>17.532</v>
      </c>
      <c r="G1367" s="55" t="s">
        <v>2108</v>
      </c>
      <c r="H1367" s="46">
        <f>SUM(H1368:H1372)</f>
        <v>17.532</v>
      </c>
      <c r="I1367" s="142"/>
      <c r="J1367" s="142"/>
      <c r="K1367" s="178" t="s">
        <v>3492</v>
      </c>
      <c r="L1367" s="44"/>
      <c r="M1367" s="44"/>
      <c r="N1367" s="44"/>
    </row>
    <row r="1368" spans="1:14" ht="12.75">
      <c r="A1368" s="186"/>
      <c r="B1368" s="181"/>
      <c r="C1368" s="191" t="s">
        <v>3739</v>
      </c>
      <c r="D1368" s="84" t="s">
        <v>3761</v>
      </c>
      <c r="E1368" s="84" t="s">
        <v>3762</v>
      </c>
      <c r="F1368" s="184">
        <v>14.321</v>
      </c>
      <c r="G1368" s="190" t="s">
        <v>2108</v>
      </c>
      <c r="H1368" s="184">
        <v>14.321</v>
      </c>
      <c r="I1368" s="142"/>
      <c r="J1368" s="142"/>
      <c r="K1368" s="178"/>
      <c r="L1368" s="44"/>
      <c r="M1368" s="44"/>
      <c r="N1368" s="44"/>
    </row>
    <row r="1369" spans="1:14" ht="12.75">
      <c r="A1369" s="186"/>
      <c r="B1369" s="181"/>
      <c r="C1369" s="191"/>
      <c r="D1369" s="84" t="s">
        <v>3763</v>
      </c>
      <c r="E1369" s="84" t="s">
        <v>3764</v>
      </c>
      <c r="F1369" s="184"/>
      <c r="G1369" s="190"/>
      <c r="H1369" s="184"/>
      <c r="I1369" s="142"/>
      <c r="J1369" s="142"/>
      <c r="K1369" s="178"/>
      <c r="L1369" s="44"/>
      <c r="M1369" s="44"/>
      <c r="N1369" s="44"/>
    </row>
    <row r="1370" spans="1:14" ht="33.75">
      <c r="A1370" s="186"/>
      <c r="B1370" s="84" t="s">
        <v>3765</v>
      </c>
      <c r="C1370" s="106" t="s">
        <v>3766</v>
      </c>
      <c r="D1370" s="84" t="s">
        <v>4856</v>
      </c>
      <c r="E1370" s="84" t="s">
        <v>3767</v>
      </c>
      <c r="F1370" s="160">
        <v>1.31</v>
      </c>
      <c r="G1370" s="78" t="s">
        <v>2108</v>
      </c>
      <c r="H1370" s="160">
        <v>1.31</v>
      </c>
      <c r="I1370" s="142"/>
      <c r="J1370" s="142"/>
      <c r="K1370" s="178"/>
      <c r="L1370" s="44"/>
      <c r="M1370" s="44"/>
      <c r="N1370" s="44"/>
    </row>
    <row r="1371" spans="1:14" ht="33.75">
      <c r="A1371" s="186"/>
      <c r="B1371" s="84" t="s">
        <v>3768</v>
      </c>
      <c r="C1371" s="106" t="s">
        <v>3769</v>
      </c>
      <c r="D1371" s="84" t="s">
        <v>3770</v>
      </c>
      <c r="E1371" s="84" t="s">
        <v>3771</v>
      </c>
      <c r="F1371" s="79">
        <v>0.679</v>
      </c>
      <c r="G1371" s="78" t="s">
        <v>2108</v>
      </c>
      <c r="H1371" s="79">
        <v>0.679</v>
      </c>
      <c r="I1371" s="142"/>
      <c r="J1371" s="142"/>
      <c r="K1371" s="178"/>
      <c r="L1371" s="44"/>
      <c r="M1371" s="44"/>
      <c r="N1371" s="44"/>
    </row>
    <row r="1372" spans="1:14" ht="33.75">
      <c r="A1372" s="186"/>
      <c r="B1372" s="84" t="s">
        <v>3772</v>
      </c>
      <c r="C1372" s="106" t="s">
        <v>3773</v>
      </c>
      <c r="D1372" s="84" t="s">
        <v>3774</v>
      </c>
      <c r="E1372" s="84" t="s">
        <v>3760</v>
      </c>
      <c r="F1372" s="79">
        <v>1.222</v>
      </c>
      <c r="G1372" s="78" t="s">
        <v>2108</v>
      </c>
      <c r="H1372" s="79">
        <v>1.222</v>
      </c>
      <c r="I1372" s="142"/>
      <c r="J1372" s="142"/>
      <c r="K1372" s="178"/>
      <c r="L1372" s="44"/>
      <c r="M1372" s="44"/>
      <c r="N1372" s="44"/>
    </row>
    <row r="1373" spans="1:14" ht="31.5">
      <c r="A1373" s="186" t="s">
        <v>4457</v>
      </c>
      <c r="B1373" s="181" t="s">
        <v>2368</v>
      </c>
      <c r="C1373" s="73" t="s">
        <v>2107</v>
      </c>
      <c r="D1373" s="73" t="s">
        <v>3775</v>
      </c>
      <c r="E1373" s="73" t="s">
        <v>3784</v>
      </c>
      <c r="F1373" s="46">
        <f>F1374+F1375+F1376+F1377+F1378+F1379+F1380+F1381+F1382</f>
        <v>25.911</v>
      </c>
      <c r="G1373" s="55" t="s">
        <v>2108</v>
      </c>
      <c r="H1373" s="46">
        <f>SUM(H1374:H1382)</f>
        <v>25.911</v>
      </c>
      <c r="I1373" s="142"/>
      <c r="J1373" s="142"/>
      <c r="K1373" s="178" t="s">
        <v>3492</v>
      </c>
      <c r="L1373" s="44"/>
      <c r="M1373" s="44"/>
      <c r="N1373" s="44"/>
    </row>
    <row r="1374" spans="1:14" ht="33.75">
      <c r="A1374" s="186"/>
      <c r="B1374" s="181"/>
      <c r="C1374" s="191" t="s">
        <v>3739</v>
      </c>
      <c r="D1374" s="84" t="s">
        <v>3775</v>
      </c>
      <c r="E1374" s="84" t="s">
        <v>3776</v>
      </c>
      <c r="F1374" s="77">
        <v>1.251</v>
      </c>
      <c r="G1374" s="190" t="s">
        <v>2108</v>
      </c>
      <c r="H1374" s="77">
        <v>1.251</v>
      </c>
      <c r="I1374" s="142"/>
      <c r="J1374" s="142"/>
      <c r="K1374" s="178"/>
      <c r="L1374" s="44"/>
      <c r="M1374" s="44"/>
      <c r="N1374" s="44"/>
    </row>
    <row r="1375" spans="1:14" ht="12.75">
      <c r="A1375" s="186"/>
      <c r="B1375" s="181"/>
      <c r="C1375" s="191"/>
      <c r="D1375" s="84" t="s">
        <v>3777</v>
      </c>
      <c r="E1375" s="84" t="s">
        <v>3778</v>
      </c>
      <c r="F1375" s="79">
        <v>5.808</v>
      </c>
      <c r="G1375" s="190"/>
      <c r="H1375" s="79">
        <v>5.808</v>
      </c>
      <c r="I1375" s="142"/>
      <c r="J1375" s="142"/>
      <c r="K1375" s="178"/>
      <c r="L1375" s="44"/>
      <c r="M1375" s="44"/>
      <c r="N1375" s="44"/>
    </row>
    <row r="1376" spans="1:14" ht="12.75">
      <c r="A1376" s="186"/>
      <c r="B1376" s="181"/>
      <c r="C1376" s="191"/>
      <c r="D1376" s="84" t="s">
        <v>3779</v>
      </c>
      <c r="E1376" s="84" t="s">
        <v>3780</v>
      </c>
      <c r="F1376" s="79">
        <v>2.665</v>
      </c>
      <c r="G1376" s="190"/>
      <c r="H1376" s="79">
        <v>2.665</v>
      </c>
      <c r="I1376" s="142"/>
      <c r="J1376" s="142"/>
      <c r="K1376" s="178"/>
      <c r="L1376" s="44"/>
      <c r="M1376" s="44"/>
      <c r="N1376" s="44"/>
    </row>
    <row r="1377" spans="1:14" ht="12.75">
      <c r="A1377" s="186"/>
      <c r="B1377" s="181"/>
      <c r="C1377" s="191"/>
      <c r="D1377" s="84" t="s">
        <v>3781</v>
      </c>
      <c r="E1377" s="84" t="s">
        <v>3782</v>
      </c>
      <c r="F1377" s="160">
        <v>7.608</v>
      </c>
      <c r="G1377" s="190"/>
      <c r="H1377" s="160">
        <v>7.608</v>
      </c>
      <c r="I1377" s="142"/>
      <c r="J1377" s="142"/>
      <c r="K1377" s="178"/>
      <c r="L1377" s="44"/>
      <c r="M1377" s="44"/>
      <c r="N1377" s="44"/>
    </row>
    <row r="1378" spans="1:14" ht="12.75">
      <c r="A1378" s="186"/>
      <c r="B1378" s="181"/>
      <c r="C1378" s="191"/>
      <c r="D1378" s="84" t="s">
        <v>3783</v>
      </c>
      <c r="E1378" s="84" t="s">
        <v>3784</v>
      </c>
      <c r="F1378" s="79">
        <v>2.406</v>
      </c>
      <c r="G1378" s="190"/>
      <c r="H1378" s="79">
        <v>2.406</v>
      </c>
      <c r="I1378" s="142"/>
      <c r="J1378" s="142"/>
      <c r="K1378" s="178"/>
      <c r="L1378" s="44"/>
      <c r="M1378" s="44"/>
      <c r="N1378" s="44"/>
    </row>
    <row r="1379" spans="1:14" ht="45">
      <c r="A1379" s="186"/>
      <c r="B1379" s="84" t="s">
        <v>3785</v>
      </c>
      <c r="C1379" s="106" t="s">
        <v>3786</v>
      </c>
      <c r="D1379" s="84" t="s">
        <v>3787</v>
      </c>
      <c r="E1379" s="84" t="s">
        <v>3788</v>
      </c>
      <c r="F1379" s="79">
        <v>1.579</v>
      </c>
      <c r="G1379" s="78" t="s">
        <v>2108</v>
      </c>
      <c r="H1379" s="79">
        <v>1.579</v>
      </c>
      <c r="I1379" s="142"/>
      <c r="J1379" s="142"/>
      <c r="K1379" s="178"/>
      <c r="L1379" s="44"/>
      <c r="M1379" s="44"/>
      <c r="N1379" s="44"/>
    </row>
    <row r="1380" spans="1:14" ht="45">
      <c r="A1380" s="186"/>
      <c r="B1380" s="84" t="s">
        <v>3789</v>
      </c>
      <c r="C1380" s="106" t="s">
        <v>3790</v>
      </c>
      <c r="D1380" s="84" t="s">
        <v>3791</v>
      </c>
      <c r="E1380" s="84" t="s">
        <v>3792</v>
      </c>
      <c r="F1380" s="79">
        <v>0.986</v>
      </c>
      <c r="G1380" s="78" t="s">
        <v>2108</v>
      </c>
      <c r="H1380" s="79">
        <v>0.986</v>
      </c>
      <c r="I1380" s="142"/>
      <c r="J1380" s="142"/>
      <c r="K1380" s="178"/>
      <c r="L1380" s="44"/>
      <c r="M1380" s="44"/>
      <c r="N1380" s="44"/>
    </row>
    <row r="1381" spans="1:14" ht="45">
      <c r="A1381" s="186"/>
      <c r="B1381" s="84" t="s">
        <v>3793</v>
      </c>
      <c r="C1381" s="106" t="s">
        <v>3794</v>
      </c>
      <c r="D1381" s="84" t="s">
        <v>3795</v>
      </c>
      <c r="E1381" s="84" t="s">
        <v>3796</v>
      </c>
      <c r="F1381" s="79">
        <v>2.661</v>
      </c>
      <c r="G1381" s="78" t="s">
        <v>2108</v>
      </c>
      <c r="H1381" s="79">
        <v>2.661</v>
      </c>
      <c r="I1381" s="142"/>
      <c r="J1381" s="142"/>
      <c r="K1381" s="178"/>
      <c r="L1381" s="44"/>
      <c r="M1381" s="44"/>
      <c r="N1381" s="44"/>
    </row>
    <row r="1382" spans="1:14" ht="33.75">
      <c r="A1382" s="186"/>
      <c r="B1382" s="84" t="s">
        <v>3797</v>
      </c>
      <c r="C1382" s="106" t="s">
        <v>3798</v>
      </c>
      <c r="D1382" s="84" t="s">
        <v>3799</v>
      </c>
      <c r="E1382" s="84" t="s">
        <v>3800</v>
      </c>
      <c r="F1382" s="77">
        <v>0.947</v>
      </c>
      <c r="G1382" s="78" t="s">
        <v>2108</v>
      </c>
      <c r="H1382" s="77">
        <v>0.947</v>
      </c>
      <c r="I1382" s="142"/>
      <c r="J1382" s="142"/>
      <c r="K1382" s="178"/>
      <c r="L1382" s="44"/>
      <c r="M1382" s="44"/>
      <c r="N1382" s="44"/>
    </row>
    <row r="1383" spans="1:14" ht="31.5">
      <c r="A1383" s="141" t="s">
        <v>4458</v>
      </c>
      <c r="B1383" s="72" t="s">
        <v>2369</v>
      </c>
      <c r="C1383" s="110" t="s">
        <v>3739</v>
      </c>
      <c r="D1383" s="73" t="s">
        <v>3775</v>
      </c>
      <c r="E1383" s="73" t="s">
        <v>3801</v>
      </c>
      <c r="F1383" s="46">
        <v>8.103</v>
      </c>
      <c r="G1383" s="55" t="s">
        <v>2108</v>
      </c>
      <c r="H1383" s="46">
        <f>F1383</f>
        <v>8.103</v>
      </c>
      <c r="I1383" s="142"/>
      <c r="J1383" s="142"/>
      <c r="K1383" s="59" t="s">
        <v>3492</v>
      </c>
      <c r="L1383" s="44"/>
      <c r="M1383" s="44"/>
      <c r="N1383" s="44"/>
    </row>
    <row r="1384" spans="1:14" ht="31.5">
      <c r="A1384" s="186" t="s">
        <v>4459</v>
      </c>
      <c r="B1384" s="181" t="s">
        <v>2370</v>
      </c>
      <c r="C1384" s="73" t="s">
        <v>2107</v>
      </c>
      <c r="D1384" s="73" t="s">
        <v>3802</v>
      </c>
      <c r="E1384" s="73" t="s">
        <v>3804</v>
      </c>
      <c r="F1384" s="46">
        <f>F1385+F1386</f>
        <v>14.24</v>
      </c>
      <c r="G1384" s="55" t="s">
        <v>2109</v>
      </c>
      <c r="H1384" s="46">
        <f>SUM(H1385:H1386)</f>
        <v>14.24</v>
      </c>
      <c r="I1384" s="142"/>
      <c r="J1384" s="142"/>
      <c r="K1384" s="178" t="s">
        <v>3492</v>
      </c>
      <c r="L1384" s="44"/>
      <c r="M1384" s="44"/>
      <c r="N1384" s="44"/>
    </row>
    <row r="1385" spans="1:14" ht="12.75">
      <c r="A1385" s="186"/>
      <c r="B1385" s="181"/>
      <c r="C1385" s="106" t="s">
        <v>3739</v>
      </c>
      <c r="D1385" s="84" t="s">
        <v>3803</v>
      </c>
      <c r="E1385" s="84" t="s">
        <v>3804</v>
      </c>
      <c r="F1385" s="160">
        <v>10.122</v>
      </c>
      <c r="G1385" s="78" t="s">
        <v>2109</v>
      </c>
      <c r="H1385" s="160">
        <v>10.122</v>
      </c>
      <c r="I1385" s="142"/>
      <c r="J1385" s="142"/>
      <c r="K1385" s="178"/>
      <c r="L1385" s="44"/>
      <c r="M1385" s="44"/>
      <c r="N1385" s="44"/>
    </row>
    <row r="1386" spans="1:14" ht="33.75">
      <c r="A1386" s="186"/>
      <c r="B1386" s="84" t="s">
        <v>3805</v>
      </c>
      <c r="C1386" s="106" t="s">
        <v>3786</v>
      </c>
      <c r="D1386" s="84" t="s">
        <v>3802</v>
      </c>
      <c r="E1386" s="84" t="s">
        <v>3806</v>
      </c>
      <c r="F1386" s="77">
        <v>4.118</v>
      </c>
      <c r="G1386" s="78" t="s">
        <v>2109</v>
      </c>
      <c r="H1386" s="77">
        <v>4.118</v>
      </c>
      <c r="I1386" s="142"/>
      <c r="J1386" s="142"/>
      <c r="K1386" s="178"/>
      <c r="L1386" s="44"/>
      <c r="M1386" s="44"/>
      <c r="N1386" s="44"/>
    </row>
    <row r="1387" spans="1:14" ht="31.5">
      <c r="A1387" s="141" t="s">
        <v>4460</v>
      </c>
      <c r="B1387" s="72" t="s">
        <v>2371</v>
      </c>
      <c r="C1387" s="110" t="s">
        <v>3739</v>
      </c>
      <c r="D1387" s="73" t="s">
        <v>3807</v>
      </c>
      <c r="E1387" s="73" t="s">
        <v>3808</v>
      </c>
      <c r="F1387" s="46">
        <v>2.993</v>
      </c>
      <c r="G1387" s="55" t="s">
        <v>2109</v>
      </c>
      <c r="H1387" s="46">
        <f>F1387</f>
        <v>2.993</v>
      </c>
      <c r="I1387" s="142"/>
      <c r="J1387" s="142"/>
      <c r="K1387" s="59" t="s">
        <v>3492</v>
      </c>
      <c r="L1387" s="44"/>
      <c r="M1387" s="44"/>
      <c r="N1387" s="44"/>
    </row>
    <row r="1388" spans="1:14" ht="31.5">
      <c r="A1388" s="186" t="s">
        <v>4461</v>
      </c>
      <c r="B1388" s="181" t="s">
        <v>2372</v>
      </c>
      <c r="C1388" s="73" t="s">
        <v>2107</v>
      </c>
      <c r="D1388" s="73" t="s">
        <v>3809</v>
      </c>
      <c r="E1388" s="73" t="s">
        <v>3811</v>
      </c>
      <c r="F1388" s="46">
        <f>F1389+F1390</f>
        <v>18.582</v>
      </c>
      <c r="G1388" s="55" t="s">
        <v>2108</v>
      </c>
      <c r="H1388" s="46">
        <f>SUM(H1389:H1390)</f>
        <v>18.582</v>
      </c>
      <c r="I1388" s="142"/>
      <c r="J1388" s="142"/>
      <c r="K1388" s="178" t="s">
        <v>3492</v>
      </c>
      <c r="L1388" s="44"/>
      <c r="M1388" s="44"/>
      <c r="N1388" s="44"/>
    </row>
    <row r="1389" spans="1:14" ht="22.5">
      <c r="A1389" s="186"/>
      <c r="B1389" s="181"/>
      <c r="C1389" s="106" t="s">
        <v>3739</v>
      </c>
      <c r="D1389" s="84" t="s">
        <v>3810</v>
      </c>
      <c r="E1389" s="84" t="s">
        <v>3811</v>
      </c>
      <c r="F1389" s="77">
        <v>17.553</v>
      </c>
      <c r="G1389" s="78" t="s">
        <v>2108</v>
      </c>
      <c r="H1389" s="77">
        <v>17.553</v>
      </c>
      <c r="I1389" s="142"/>
      <c r="J1389" s="142"/>
      <c r="K1389" s="178"/>
      <c r="L1389" s="44"/>
      <c r="M1389" s="44"/>
      <c r="N1389" s="44"/>
    </row>
    <row r="1390" spans="1:14" ht="33.75">
      <c r="A1390" s="186"/>
      <c r="B1390" s="84" t="s">
        <v>3812</v>
      </c>
      <c r="C1390" s="106" t="s">
        <v>3813</v>
      </c>
      <c r="D1390" s="84" t="s">
        <v>3809</v>
      </c>
      <c r="E1390" s="84" t="s">
        <v>3814</v>
      </c>
      <c r="F1390" s="77">
        <v>1.029</v>
      </c>
      <c r="G1390" s="78" t="s">
        <v>2108</v>
      </c>
      <c r="H1390" s="77">
        <v>1.029</v>
      </c>
      <c r="I1390" s="142"/>
      <c r="J1390" s="142"/>
      <c r="K1390" s="178"/>
      <c r="L1390" s="44"/>
      <c r="M1390" s="44"/>
      <c r="N1390" s="44"/>
    </row>
    <row r="1391" spans="1:14" ht="31.5">
      <c r="A1391" s="186" t="s">
        <v>4462</v>
      </c>
      <c r="B1391" s="181" t="s">
        <v>2373</v>
      </c>
      <c r="C1391" s="73" t="s">
        <v>2107</v>
      </c>
      <c r="D1391" s="73" t="s">
        <v>3815</v>
      </c>
      <c r="E1391" s="73" t="s">
        <v>3817</v>
      </c>
      <c r="F1391" s="46">
        <f>F1393+F1392</f>
        <v>25.240000000000002</v>
      </c>
      <c r="G1391" s="55" t="s">
        <v>2108</v>
      </c>
      <c r="H1391" s="46">
        <f>H1392+H1393</f>
        <v>25.240000000000002</v>
      </c>
      <c r="I1391" s="142"/>
      <c r="J1391" s="142"/>
      <c r="K1391" s="178" t="s">
        <v>3492</v>
      </c>
      <c r="L1391" s="44"/>
      <c r="M1391" s="44"/>
      <c r="N1391" s="44"/>
    </row>
    <row r="1392" spans="1:14" ht="12.75">
      <c r="A1392" s="186"/>
      <c r="B1392" s="181"/>
      <c r="C1392" s="106" t="s">
        <v>3739</v>
      </c>
      <c r="D1392" s="84" t="s">
        <v>3816</v>
      </c>
      <c r="E1392" s="84" t="s">
        <v>3817</v>
      </c>
      <c r="F1392" s="77">
        <v>21.699</v>
      </c>
      <c r="G1392" s="78" t="s">
        <v>2108</v>
      </c>
      <c r="H1392" s="77">
        <v>21.699</v>
      </c>
      <c r="I1392" s="142"/>
      <c r="J1392" s="142"/>
      <c r="K1392" s="178"/>
      <c r="L1392" s="44"/>
      <c r="M1392" s="44"/>
      <c r="N1392" s="44"/>
    </row>
    <row r="1393" spans="1:14" ht="33.75">
      <c r="A1393" s="186"/>
      <c r="B1393" s="84" t="s">
        <v>3818</v>
      </c>
      <c r="C1393" s="106" t="s">
        <v>3819</v>
      </c>
      <c r="D1393" s="84" t="s">
        <v>3820</v>
      </c>
      <c r="E1393" s="84" t="s">
        <v>3821</v>
      </c>
      <c r="F1393" s="77">
        <v>3.541</v>
      </c>
      <c r="G1393" s="78" t="s">
        <v>2108</v>
      </c>
      <c r="H1393" s="77">
        <v>3.541</v>
      </c>
      <c r="I1393" s="142"/>
      <c r="J1393" s="142"/>
      <c r="K1393" s="178"/>
      <c r="L1393" s="44"/>
      <c r="M1393" s="44"/>
      <c r="N1393" s="44"/>
    </row>
    <row r="1394" spans="1:14" ht="31.5">
      <c r="A1394" s="186" t="s">
        <v>4463</v>
      </c>
      <c r="B1394" s="181" t="s">
        <v>2374</v>
      </c>
      <c r="C1394" s="73" t="s">
        <v>2107</v>
      </c>
      <c r="D1394" s="73" t="s">
        <v>3822</v>
      </c>
      <c r="E1394" s="73" t="s">
        <v>3825</v>
      </c>
      <c r="F1394" s="46">
        <f>F1395+F1396+F1397</f>
        <v>16.775</v>
      </c>
      <c r="G1394" s="55" t="s">
        <v>2108</v>
      </c>
      <c r="H1394" s="46">
        <f>SUM(H1395:H1397)</f>
        <v>16.775</v>
      </c>
      <c r="I1394" s="142"/>
      <c r="J1394" s="142"/>
      <c r="K1394" s="178" t="s">
        <v>3492</v>
      </c>
      <c r="L1394" s="44"/>
      <c r="M1394" s="44"/>
      <c r="N1394" s="44"/>
    </row>
    <row r="1395" spans="1:14" ht="33.75">
      <c r="A1395" s="186"/>
      <c r="B1395" s="181"/>
      <c r="C1395" s="191" t="s">
        <v>3739</v>
      </c>
      <c r="D1395" s="84" t="s">
        <v>3822</v>
      </c>
      <c r="E1395" s="84" t="s">
        <v>3823</v>
      </c>
      <c r="F1395" s="77">
        <v>1.931</v>
      </c>
      <c r="G1395" s="78" t="s">
        <v>2108</v>
      </c>
      <c r="H1395" s="77">
        <v>1.931</v>
      </c>
      <c r="I1395" s="142"/>
      <c r="J1395" s="142"/>
      <c r="K1395" s="178"/>
      <c r="L1395" s="44"/>
      <c r="M1395" s="44"/>
      <c r="N1395" s="44"/>
    </row>
    <row r="1396" spans="1:14" ht="12.75">
      <c r="A1396" s="186"/>
      <c r="B1396" s="181"/>
      <c r="C1396" s="191"/>
      <c r="D1396" s="84" t="s">
        <v>3824</v>
      </c>
      <c r="E1396" s="84" t="s">
        <v>3825</v>
      </c>
      <c r="F1396" s="77">
        <v>13.915</v>
      </c>
      <c r="G1396" s="78"/>
      <c r="H1396" s="77">
        <v>13.915</v>
      </c>
      <c r="I1396" s="142"/>
      <c r="J1396" s="142"/>
      <c r="K1396" s="178"/>
      <c r="L1396" s="44"/>
      <c r="M1396" s="44"/>
      <c r="N1396" s="44"/>
    </row>
    <row r="1397" spans="1:14" ht="33.75">
      <c r="A1397" s="186"/>
      <c r="B1397" s="84" t="s">
        <v>3826</v>
      </c>
      <c r="C1397" s="106" t="s">
        <v>3827</v>
      </c>
      <c r="D1397" s="84" t="s">
        <v>3828</v>
      </c>
      <c r="E1397" s="84" t="s">
        <v>3829</v>
      </c>
      <c r="F1397" s="77">
        <v>0.929</v>
      </c>
      <c r="G1397" s="78" t="s">
        <v>2108</v>
      </c>
      <c r="H1397" s="77">
        <v>0.929</v>
      </c>
      <c r="I1397" s="142"/>
      <c r="J1397" s="142"/>
      <c r="K1397" s="178"/>
      <c r="L1397" s="44"/>
      <c r="M1397" s="44"/>
      <c r="N1397" s="44"/>
    </row>
    <row r="1398" spans="1:14" ht="31.5">
      <c r="A1398" s="186" t="s">
        <v>4464</v>
      </c>
      <c r="B1398" s="181" t="s">
        <v>2375</v>
      </c>
      <c r="C1398" s="73" t="s">
        <v>2107</v>
      </c>
      <c r="D1398" s="73" t="s">
        <v>3830</v>
      </c>
      <c r="E1398" s="73" t="s">
        <v>3832</v>
      </c>
      <c r="F1398" s="46">
        <f>F1399+F1400</f>
        <v>9.860999999999999</v>
      </c>
      <c r="G1398" s="55" t="s">
        <v>2109</v>
      </c>
      <c r="H1398" s="46">
        <f>SUM(H1399:H1400)</f>
        <v>9.860999999999999</v>
      </c>
      <c r="I1398" s="142"/>
      <c r="J1398" s="142"/>
      <c r="K1398" s="178" t="s">
        <v>3492</v>
      </c>
      <c r="L1398" s="44"/>
      <c r="M1398" s="44"/>
      <c r="N1398" s="44"/>
    </row>
    <row r="1399" spans="1:14" ht="12.75">
      <c r="A1399" s="186"/>
      <c r="B1399" s="181"/>
      <c r="C1399" s="106" t="s">
        <v>3739</v>
      </c>
      <c r="D1399" s="84" t="s">
        <v>3831</v>
      </c>
      <c r="E1399" s="84" t="s">
        <v>3832</v>
      </c>
      <c r="F1399" s="77">
        <v>8.799</v>
      </c>
      <c r="G1399" s="78" t="s">
        <v>2109</v>
      </c>
      <c r="H1399" s="77">
        <v>8.799</v>
      </c>
      <c r="I1399" s="142"/>
      <c r="J1399" s="142"/>
      <c r="K1399" s="178"/>
      <c r="L1399" s="44"/>
      <c r="M1399" s="44"/>
      <c r="N1399" s="44"/>
    </row>
    <row r="1400" spans="1:14" ht="45">
      <c r="A1400" s="186"/>
      <c r="B1400" s="84" t="s">
        <v>3833</v>
      </c>
      <c r="C1400" s="106" t="s">
        <v>2376</v>
      </c>
      <c r="D1400" s="84" t="s">
        <v>3830</v>
      </c>
      <c r="E1400" s="84" t="s">
        <v>3834</v>
      </c>
      <c r="F1400" s="77">
        <v>1.062</v>
      </c>
      <c r="G1400" s="78" t="s">
        <v>2109</v>
      </c>
      <c r="H1400" s="77">
        <v>1.062</v>
      </c>
      <c r="I1400" s="142"/>
      <c r="J1400" s="142"/>
      <c r="K1400" s="178"/>
      <c r="L1400" s="44"/>
      <c r="M1400" s="44"/>
      <c r="N1400" s="44"/>
    </row>
    <row r="1401" spans="1:14" ht="31.5">
      <c r="A1401" s="186" t="s">
        <v>4465</v>
      </c>
      <c r="B1401" s="181" t="s">
        <v>2377</v>
      </c>
      <c r="C1401" s="73" t="s">
        <v>2107</v>
      </c>
      <c r="D1401" s="73" t="s">
        <v>3835</v>
      </c>
      <c r="E1401" s="73" t="s">
        <v>3837</v>
      </c>
      <c r="F1401" s="46">
        <f>F1402+F1403</f>
        <v>7.968</v>
      </c>
      <c r="G1401" s="55" t="s">
        <v>2109</v>
      </c>
      <c r="H1401" s="46">
        <f>SUM(H1402:H1403)</f>
        <v>7.968</v>
      </c>
      <c r="I1401" s="142"/>
      <c r="J1401" s="142"/>
      <c r="K1401" s="178" t="s">
        <v>3492</v>
      </c>
      <c r="L1401" s="44"/>
      <c r="M1401" s="44"/>
      <c r="N1401" s="44"/>
    </row>
    <row r="1402" spans="1:14" ht="12.75">
      <c r="A1402" s="186"/>
      <c r="B1402" s="181"/>
      <c r="C1402" s="106" t="s">
        <v>3739</v>
      </c>
      <c r="D1402" s="84" t="s">
        <v>3836</v>
      </c>
      <c r="E1402" s="84" t="s">
        <v>3837</v>
      </c>
      <c r="F1402" s="77">
        <v>5.819</v>
      </c>
      <c r="G1402" s="78" t="s">
        <v>2109</v>
      </c>
      <c r="H1402" s="77">
        <v>5.819</v>
      </c>
      <c r="I1402" s="142"/>
      <c r="J1402" s="142"/>
      <c r="K1402" s="178"/>
      <c r="L1402" s="44"/>
      <c r="M1402" s="44"/>
      <c r="N1402" s="44"/>
    </row>
    <row r="1403" spans="1:14" ht="45">
      <c r="A1403" s="186"/>
      <c r="B1403" s="84" t="s">
        <v>3838</v>
      </c>
      <c r="C1403" s="106" t="s">
        <v>2376</v>
      </c>
      <c r="D1403" s="84" t="s">
        <v>3839</v>
      </c>
      <c r="E1403" s="84" t="s">
        <v>3840</v>
      </c>
      <c r="F1403" s="77">
        <v>2.149</v>
      </c>
      <c r="G1403" s="78" t="s">
        <v>2109</v>
      </c>
      <c r="H1403" s="77">
        <v>2.149</v>
      </c>
      <c r="I1403" s="142"/>
      <c r="J1403" s="142"/>
      <c r="K1403" s="178"/>
      <c r="L1403" s="44"/>
      <c r="M1403" s="44"/>
      <c r="N1403" s="44"/>
    </row>
    <row r="1404" spans="1:14" ht="31.5">
      <c r="A1404" s="186" t="s">
        <v>4466</v>
      </c>
      <c r="B1404" s="181" t="s">
        <v>3841</v>
      </c>
      <c r="C1404" s="73" t="s">
        <v>2107</v>
      </c>
      <c r="D1404" s="73" t="s">
        <v>3842</v>
      </c>
      <c r="E1404" s="73" t="s">
        <v>3843</v>
      </c>
      <c r="F1404" s="46">
        <f>SUM(F1405:F1411)</f>
        <v>11.879000000000001</v>
      </c>
      <c r="G1404" s="55" t="s">
        <v>2108</v>
      </c>
      <c r="H1404" s="46">
        <f>SUM(H1405:H1411)</f>
        <v>11.879000000000001</v>
      </c>
      <c r="I1404" s="142"/>
      <c r="J1404" s="142"/>
      <c r="K1404" s="178" t="s">
        <v>3492</v>
      </c>
      <c r="L1404" s="44"/>
      <c r="M1404" s="44"/>
      <c r="N1404" s="44"/>
    </row>
    <row r="1405" spans="1:14" ht="12.75">
      <c r="A1405" s="186"/>
      <c r="B1405" s="181"/>
      <c r="C1405" s="191" t="s">
        <v>3739</v>
      </c>
      <c r="D1405" s="84" t="s">
        <v>3844</v>
      </c>
      <c r="E1405" s="84" t="s">
        <v>3845</v>
      </c>
      <c r="F1405" s="77">
        <v>1.364</v>
      </c>
      <c r="G1405" s="78" t="s">
        <v>2108</v>
      </c>
      <c r="H1405" s="77">
        <v>1.364</v>
      </c>
      <c r="I1405" s="142"/>
      <c r="J1405" s="142"/>
      <c r="K1405" s="178"/>
      <c r="L1405" s="44"/>
      <c r="M1405" s="44"/>
      <c r="N1405" s="44"/>
    </row>
    <row r="1406" spans="1:14" ht="12.75">
      <c r="A1406" s="186"/>
      <c r="B1406" s="181"/>
      <c r="C1406" s="191"/>
      <c r="D1406" s="84" t="s">
        <v>3846</v>
      </c>
      <c r="E1406" s="84" t="s">
        <v>4858</v>
      </c>
      <c r="F1406" s="77">
        <v>0.461</v>
      </c>
      <c r="G1406" s="78" t="s">
        <v>2108</v>
      </c>
      <c r="H1406" s="77">
        <v>0.461</v>
      </c>
      <c r="I1406" s="142"/>
      <c r="J1406" s="142"/>
      <c r="K1406" s="178"/>
      <c r="L1406" s="44"/>
      <c r="M1406" s="44"/>
      <c r="N1406" s="44"/>
    </row>
    <row r="1407" spans="1:14" ht="12.75">
      <c r="A1407" s="186"/>
      <c r="B1407" s="181"/>
      <c r="C1407" s="191"/>
      <c r="D1407" s="84" t="s">
        <v>4857</v>
      </c>
      <c r="E1407" s="84" t="s">
        <v>3847</v>
      </c>
      <c r="F1407" s="77">
        <v>0.329</v>
      </c>
      <c r="G1407" s="78" t="s">
        <v>2108</v>
      </c>
      <c r="H1407" s="77">
        <v>0.329</v>
      </c>
      <c r="I1407" s="142"/>
      <c r="J1407" s="142"/>
      <c r="K1407" s="178"/>
      <c r="L1407" s="44"/>
      <c r="M1407" s="44"/>
      <c r="N1407" s="44"/>
    </row>
    <row r="1408" spans="1:14" ht="33.75">
      <c r="A1408" s="186"/>
      <c r="B1408" s="181"/>
      <c r="C1408" s="191"/>
      <c r="D1408" s="84" t="s">
        <v>3848</v>
      </c>
      <c r="E1408" s="84" t="s">
        <v>3843</v>
      </c>
      <c r="F1408" s="77">
        <v>6.211</v>
      </c>
      <c r="G1408" s="78" t="s">
        <v>2108</v>
      </c>
      <c r="H1408" s="77">
        <v>6.211</v>
      </c>
      <c r="I1408" s="142"/>
      <c r="J1408" s="142"/>
      <c r="K1408" s="178"/>
      <c r="L1408" s="44"/>
      <c r="M1408" s="44"/>
      <c r="N1408" s="44"/>
    </row>
    <row r="1409" spans="1:14" ht="33.75">
      <c r="A1409" s="186"/>
      <c r="B1409" s="84" t="s">
        <v>3849</v>
      </c>
      <c r="C1409" s="106" t="s">
        <v>2378</v>
      </c>
      <c r="D1409" s="84" t="s">
        <v>3842</v>
      </c>
      <c r="E1409" s="84" t="s">
        <v>3850</v>
      </c>
      <c r="F1409" s="77">
        <v>1.201</v>
      </c>
      <c r="G1409" s="78" t="s">
        <v>2108</v>
      </c>
      <c r="H1409" s="77">
        <v>1.201</v>
      </c>
      <c r="I1409" s="142"/>
      <c r="J1409" s="142"/>
      <c r="K1409" s="178"/>
      <c r="L1409" s="44"/>
      <c r="M1409" s="44"/>
      <c r="N1409" s="44"/>
    </row>
    <row r="1410" spans="1:14" ht="33.75">
      <c r="A1410" s="186"/>
      <c r="B1410" s="84" t="s">
        <v>3851</v>
      </c>
      <c r="C1410" s="106" t="s">
        <v>3852</v>
      </c>
      <c r="D1410" s="84" t="s">
        <v>3853</v>
      </c>
      <c r="E1410" s="84" t="s">
        <v>3854</v>
      </c>
      <c r="F1410" s="77">
        <v>0.678</v>
      </c>
      <c r="G1410" s="78" t="s">
        <v>2108</v>
      </c>
      <c r="H1410" s="77">
        <v>0.678</v>
      </c>
      <c r="I1410" s="142"/>
      <c r="J1410" s="142"/>
      <c r="K1410" s="178"/>
      <c r="L1410" s="44"/>
      <c r="M1410" s="44"/>
      <c r="N1410" s="44"/>
    </row>
    <row r="1411" spans="1:14" ht="33.75">
      <c r="A1411" s="186"/>
      <c r="B1411" s="84" t="s">
        <v>3855</v>
      </c>
      <c r="C1411" s="106" t="s">
        <v>3856</v>
      </c>
      <c r="D1411" s="84" t="s">
        <v>3857</v>
      </c>
      <c r="E1411" s="84" t="s">
        <v>3858</v>
      </c>
      <c r="F1411" s="77">
        <v>1.635</v>
      </c>
      <c r="G1411" s="78" t="s">
        <v>2108</v>
      </c>
      <c r="H1411" s="77">
        <v>1.635</v>
      </c>
      <c r="I1411" s="142"/>
      <c r="J1411" s="142"/>
      <c r="K1411" s="178"/>
      <c r="L1411" s="44"/>
      <c r="M1411" s="44"/>
      <c r="N1411" s="44"/>
    </row>
    <row r="1412" spans="1:14" ht="31.5">
      <c r="A1412" s="186" t="s">
        <v>4467</v>
      </c>
      <c r="B1412" s="181" t="s">
        <v>2379</v>
      </c>
      <c r="C1412" s="73" t="s">
        <v>2107</v>
      </c>
      <c r="D1412" s="73" t="s">
        <v>3859</v>
      </c>
      <c r="E1412" s="73" t="s">
        <v>3864</v>
      </c>
      <c r="F1412" s="46">
        <f>F1413+F1414+F1415+F1416+F1417</f>
        <v>23.426</v>
      </c>
      <c r="G1412" s="55" t="s">
        <v>2108</v>
      </c>
      <c r="H1412" s="46">
        <f>SUM(H1413:H1417)</f>
        <v>23.426</v>
      </c>
      <c r="I1412" s="142"/>
      <c r="J1412" s="142"/>
      <c r="K1412" s="178" t="s">
        <v>3492</v>
      </c>
      <c r="L1412" s="44"/>
      <c r="M1412" s="44"/>
      <c r="N1412" s="44"/>
    </row>
    <row r="1413" spans="1:14" ht="33.75">
      <c r="A1413" s="186"/>
      <c r="B1413" s="181"/>
      <c r="C1413" s="191" t="s">
        <v>3739</v>
      </c>
      <c r="D1413" s="84" t="s">
        <v>3859</v>
      </c>
      <c r="E1413" s="84" t="s">
        <v>3860</v>
      </c>
      <c r="F1413" s="77">
        <v>0.838</v>
      </c>
      <c r="G1413" s="78" t="s">
        <v>2108</v>
      </c>
      <c r="H1413" s="77">
        <v>0.838</v>
      </c>
      <c r="I1413" s="142"/>
      <c r="J1413" s="142"/>
      <c r="K1413" s="178"/>
      <c r="L1413" s="44"/>
      <c r="M1413" s="44"/>
      <c r="N1413" s="44"/>
    </row>
    <row r="1414" spans="1:14" ht="12.75">
      <c r="A1414" s="186"/>
      <c r="B1414" s="181"/>
      <c r="C1414" s="191"/>
      <c r="D1414" s="84" t="s">
        <v>3861</v>
      </c>
      <c r="E1414" s="84" t="s">
        <v>3862</v>
      </c>
      <c r="F1414" s="77">
        <v>6.012</v>
      </c>
      <c r="G1414" s="78" t="s">
        <v>2108</v>
      </c>
      <c r="H1414" s="77">
        <v>6.012</v>
      </c>
      <c r="I1414" s="142"/>
      <c r="J1414" s="142"/>
      <c r="K1414" s="178"/>
      <c r="L1414" s="44"/>
      <c r="M1414" s="44"/>
      <c r="N1414" s="44"/>
    </row>
    <row r="1415" spans="1:14" ht="12.75">
      <c r="A1415" s="186"/>
      <c r="B1415" s="181"/>
      <c r="C1415" s="191"/>
      <c r="D1415" s="84" t="s">
        <v>3863</v>
      </c>
      <c r="E1415" s="84" t="s">
        <v>3864</v>
      </c>
      <c r="F1415" s="77">
        <v>13.624</v>
      </c>
      <c r="G1415" s="78" t="s">
        <v>2108</v>
      </c>
      <c r="H1415" s="77">
        <v>13.624</v>
      </c>
      <c r="I1415" s="142"/>
      <c r="J1415" s="142"/>
      <c r="K1415" s="178"/>
      <c r="L1415" s="44"/>
      <c r="M1415" s="44"/>
      <c r="N1415" s="44"/>
    </row>
    <row r="1416" spans="1:14" ht="45">
      <c r="A1416" s="186"/>
      <c r="B1416" s="84" t="s">
        <v>3865</v>
      </c>
      <c r="C1416" s="106" t="s">
        <v>3866</v>
      </c>
      <c r="D1416" s="84" t="s">
        <v>3867</v>
      </c>
      <c r="E1416" s="84" t="s">
        <v>3868</v>
      </c>
      <c r="F1416" s="77">
        <v>1.488</v>
      </c>
      <c r="G1416" s="78" t="s">
        <v>2108</v>
      </c>
      <c r="H1416" s="77">
        <v>1.488</v>
      </c>
      <c r="I1416" s="142"/>
      <c r="J1416" s="142"/>
      <c r="K1416" s="178"/>
      <c r="L1416" s="44"/>
      <c r="M1416" s="44"/>
      <c r="N1416" s="44"/>
    </row>
    <row r="1417" spans="1:14" ht="45">
      <c r="A1417" s="186"/>
      <c r="B1417" s="84" t="s">
        <v>3869</v>
      </c>
      <c r="C1417" s="106" t="s">
        <v>3870</v>
      </c>
      <c r="D1417" s="84" t="s">
        <v>3871</v>
      </c>
      <c r="E1417" s="84" t="s">
        <v>3872</v>
      </c>
      <c r="F1417" s="77">
        <v>1.464</v>
      </c>
      <c r="G1417" s="78" t="s">
        <v>2108</v>
      </c>
      <c r="H1417" s="77">
        <v>1.464</v>
      </c>
      <c r="I1417" s="142"/>
      <c r="J1417" s="142"/>
      <c r="K1417" s="178"/>
      <c r="L1417" s="44"/>
      <c r="M1417" s="44"/>
      <c r="N1417" s="44"/>
    </row>
    <row r="1418" spans="1:14" ht="42">
      <c r="A1418" s="141" t="s">
        <v>4468</v>
      </c>
      <c r="B1418" s="72" t="s">
        <v>2380</v>
      </c>
      <c r="C1418" s="110" t="s">
        <v>3739</v>
      </c>
      <c r="D1418" s="73" t="s">
        <v>3873</v>
      </c>
      <c r="E1418" s="73" t="s">
        <v>3874</v>
      </c>
      <c r="F1418" s="46">
        <v>2.177</v>
      </c>
      <c r="G1418" s="55" t="s">
        <v>2108</v>
      </c>
      <c r="H1418" s="46">
        <f>F1418</f>
        <v>2.177</v>
      </c>
      <c r="I1418" s="142"/>
      <c r="J1418" s="142"/>
      <c r="K1418" s="59" t="s">
        <v>3492</v>
      </c>
      <c r="L1418" s="44"/>
      <c r="M1418" s="44"/>
      <c r="N1418" s="44"/>
    </row>
    <row r="1419" spans="1:14" ht="31.5">
      <c r="A1419" s="141" t="s">
        <v>4469</v>
      </c>
      <c r="B1419" s="72" t="s">
        <v>2381</v>
      </c>
      <c r="C1419" s="110" t="s">
        <v>3739</v>
      </c>
      <c r="D1419" s="73" t="s">
        <v>4859</v>
      </c>
      <c r="E1419" s="73" t="s">
        <v>3875</v>
      </c>
      <c r="F1419" s="46">
        <v>9.876</v>
      </c>
      <c r="G1419" s="55" t="s">
        <v>2109</v>
      </c>
      <c r="H1419" s="46">
        <f>F1419</f>
        <v>9.876</v>
      </c>
      <c r="I1419" s="142"/>
      <c r="J1419" s="142"/>
      <c r="K1419" s="59" t="s">
        <v>3492</v>
      </c>
      <c r="L1419" s="44"/>
      <c r="M1419" s="44"/>
      <c r="N1419" s="44"/>
    </row>
    <row r="1420" spans="1:14" ht="31.5">
      <c r="A1420" s="141" t="s">
        <v>4470</v>
      </c>
      <c r="B1420" s="72" t="s">
        <v>2382</v>
      </c>
      <c r="C1420" s="110" t="s">
        <v>3739</v>
      </c>
      <c r="D1420" s="73" t="s">
        <v>4860</v>
      </c>
      <c r="E1420" s="73" t="s">
        <v>3876</v>
      </c>
      <c r="F1420" s="46">
        <v>4.035</v>
      </c>
      <c r="G1420" s="55" t="s">
        <v>2108</v>
      </c>
      <c r="H1420" s="46">
        <f>F1420</f>
        <v>4.035</v>
      </c>
      <c r="I1420" s="142"/>
      <c r="J1420" s="142"/>
      <c r="K1420" s="59" t="s">
        <v>3492</v>
      </c>
      <c r="L1420" s="44"/>
      <c r="M1420" s="44"/>
      <c r="N1420" s="44"/>
    </row>
    <row r="1421" spans="1:14" ht="31.5">
      <c r="A1421" s="186" t="s">
        <v>4471</v>
      </c>
      <c r="B1421" s="181" t="s">
        <v>2394</v>
      </c>
      <c r="C1421" s="73" t="s">
        <v>2107</v>
      </c>
      <c r="D1421" s="73" t="s">
        <v>4861</v>
      </c>
      <c r="E1421" s="73" t="s">
        <v>3877</v>
      </c>
      <c r="F1421" s="46">
        <f>SUM(F1422:F1425)</f>
        <v>9.443</v>
      </c>
      <c r="G1421" s="55" t="s">
        <v>2108</v>
      </c>
      <c r="H1421" s="46">
        <f>SUM(H1422:H1425)</f>
        <v>9.443</v>
      </c>
      <c r="I1421" s="142"/>
      <c r="J1421" s="142"/>
      <c r="K1421" s="178" t="s">
        <v>3492</v>
      </c>
      <c r="L1421" s="44"/>
      <c r="M1421" s="44"/>
      <c r="N1421" s="44"/>
    </row>
    <row r="1422" spans="1:14" ht="33.75">
      <c r="A1422" s="186"/>
      <c r="B1422" s="181"/>
      <c r="C1422" s="191" t="s">
        <v>3739</v>
      </c>
      <c r="D1422" s="84" t="s">
        <v>4861</v>
      </c>
      <c r="E1422" s="84" t="s">
        <v>3878</v>
      </c>
      <c r="F1422" s="77">
        <v>2.743</v>
      </c>
      <c r="G1422" s="78" t="s">
        <v>2108</v>
      </c>
      <c r="H1422" s="77">
        <v>2.743</v>
      </c>
      <c r="I1422" s="142"/>
      <c r="J1422" s="142"/>
      <c r="K1422" s="178"/>
      <c r="L1422" s="44"/>
      <c r="M1422" s="44"/>
      <c r="N1422" s="44"/>
    </row>
    <row r="1423" spans="1:14" ht="12.75">
      <c r="A1423" s="186"/>
      <c r="B1423" s="181"/>
      <c r="C1423" s="191"/>
      <c r="D1423" s="84" t="s">
        <v>3879</v>
      </c>
      <c r="E1423" s="84" t="s">
        <v>3880</v>
      </c>
      <c r="F1423" s="77">
        <v>5.804</v>
      </c>
      <c r="G1423" s="78"/>
      <c r="H1423" s="77">
        <v>5.804</v>
      </c>
      <c r="I1423" s="142"/>
      <c r="J1423" s="142"/>
      <c r="K1423" s="178"/>
      <c r="L1423" s="44"/>
      <c r="M1423" s="44"/>
      <c r="N1423" s="44"/>
    </row>
    <row r="1424" spans="1:14" ht="22.5">
      <c r="A1424" s="186"/>
      <c r="B1424" s="84" t="s">
        <v>3881</v>
      </c>
      <c r="C1424" s="106" t="s">
        <v>3882</v>
      </c>
      <c r="D1424" s="84" t="s">
        <v>3883</v>
      </c>
      <c r="E1424" s="84" t="s">
        <v>3884</v>
      </c>
      <c r="F1424" s="77">
        <v>0.501</v>
      </c>
      <c r="G1424" s="78" t="s">
        <v>2108</v>
      </c>
      <c r="H1424" s="77">
        <v>0.501</v>
      </c>
      <c r="I1424" s="142"/>
      <c r="J1424" s="142"/>
      <c r="K1424" s="178"/>
      <c r="L1424" s="44"/>
      <c r="M1424" s="44"/>
      <c r="N1424" s="44"/>
    </row>
    <row r="1425" spans="1:14" ht="33.75">
      <c r="A1425" s="186"/>
      <c r="B1425" s="84" t="s">
        <v>3885</v>
      </c>
      <c r="C1425" s="106" t="s">
        <v>2395</v>
      </c>
      <c r="D1425" s="84" t="s">
        <v>3886</v>
      </c>
      <c r="E1425" s="84" t="s">
        <v>3877</v>
      </c>
      <c r="F1425" s="77">
        <v>0.395</v>
      </c>
      <c r="G1425" s="78" t="s">
        <v>2108</v>
      </c>
      <c r="H1425" s="77">
        <v>0.395</v>
      </c>
      <c r="I1425" s="142"/>
      <c r="J1425" s="142"/>
      <c r="K1425" s="178"/>
      <c r="L1425" s="44"/>
      <c r="M1425" s="44"/>
      <c r="N1425" s="44"/>
    </row>
    <row r="1426" spans="1:14" ht="31.5">
      <c r="A1426" s="141" t="s">
        <v>4472</v>
      </c>
      <c r="B1426" s="72" t="s">
        <v>2393</v>
      </c>
      <c r="C1426" s="110" t="s">
        <v>3739</v>
      </c>
      <c r="D1426" s="73" t="s">
        <v>3887</v>
      </c>
      <c r="E1426" s="73" t="s">
        <v>3888</v>
      </c>
      <c r="F1426" s="46">
        <v>4.781</v>
      </c>
      <c r="G1426" s="55" t="s">
        <v>2108</v>
      </c>
      <c r="H1426" s="46">
        <f>F1426</f>
        <v>4.781</v>
      </c>
      <c r="I1426" s="142"/>
      <c r="J1426" s="142"/>
      <c r="K1426" s="59" t="s">
        <v>3492</v>
      </c>
      <c r="L1426" s="44"/>
      <c r="M1426" s="44"/>
      <c r="N1426" s="44"/>
    </row>
    <row r="1427" spans="1:14" ht="31.5">
      <c r="A1427" s="141" t="s">
        <v>4473</v>
      </c>
      <c r="B1427" s="72" t="s">
        <v>3889</v>
      </c>
      <c r="C1427" s="110" t="s">
        <v>3739</v>
      </c>
      <c r="D1427" s="73" t="s">
        <v>3890</v>
      </c>
      <c r="E1427" s="73" t="s">
        <v>3891</v>
      </c>
      <c r="F1427" s="46">
        <v>9.288</v>
      </c>
      <c r="G1427" s="55" t="s">
        <v>2108</v>
      </c>
      <c r="H1427" s="46">
        <f>F1427</f>
        <v>9.288</v>
      </c>
      <c r="I1427" s="142"/>
      <c r="J1427" s="142"/>
      <c r="K1427" s="59" t="s">
        <v>3492</v>
      </c>
      <c r="L1427" s="44"/>
      <c r="M1427" s="44"/>
      <c r="N1427" s="44"/>
    </row>
    <row r="1428" spans="1:14" ht="21">
      <c r="A1428" s="141" t="s">
        <v>4474</v>
      </c>
      <c r="B1428" s="72" t="s">
        <v>2385</v>
      </c>
      <c r="C1428" s="110" t="s">
        <v>3739</v>
      </c>
      <c r="D1428" s="73" t="s">
        <v>3892</v>
      </c>
      <c r="E1428" s="73" t="s">
        <v>3893</v>
      </c>
      <c r="F1428" s="46">
        <v>3.543</v>
      </c>
      <c r="G1428" s="55" t="s">
        <v>2109</v>
      </c>
      <c r="H1428" s="46">
        <f>F1428</f>
        <v>3.543</v>
      </c>
      <c r="I1428" s="142"/>
      <c r="J1428" s="142"/>
      <c r="K1428" s="59" t="s">
        <v>3492</v>
      </c>
      <c r="L1428" s="44"/>
      <c r="M1428" s="44"/>
      <c r="N1428" s="44"/>
    </row>
    <row r="1429" spans="1:14" ht="31.5">
      <c r="A1429" s="186" t="s">
        <v>4475</v>
      </c>
      <c r="B1429" s="181" t="s">
        <v>3894</v>
      </c>
      <c r="C1429" s="73" t="s">
        <v>2107</v>
      </c>
      <c r="D1429" s="73" t="s">
        <v>3895</v>
      </c>
      <c r="E1429" s="73" t="s">
        <v>3896</v>
      </c>
      <c r="F1429" s="46">
        <f>SUM(F1430:F1431)</f>
        <v>5.195</v>
      </c>
      <c r="G1429" s="55" t="s">
        <v>2108</v>
      </c>
      <c r="H1429" s="46">
        <f>SUM(H1430:H1431)</f>
        <v>5.195</v>
      </c>
      <c r="I1429" s="142"/>
      <c r="J1429" s="142"/>
      <c r="K1429" s="178" t="s">
        <v>3492</v>
      </c>
      <c r="L1429" s="44"/>
      <c r="M1429" s="44"/>
      <c r="N1429" s="44"/>
    </row>
    <row r="1430" spans="1:14" ht="33.75">
      <c r="A1430" s="186"/>
      <c r="B1430" s="181"/>
      <c r="C1430" s="106" t="s">
        <v>3739</v>
      </c>
      <c r="D1430" s="84" t="s">
        <v>3897</v>
      </c>
      <c r="E1430" s="84" t="s">
        <v>3898</v>
      </c>
      <c r="F1430" s="77">
        <v>3.727</v>
      </c>
      <c r="G1430" s="78" t="s">
        <v>2108</v>
      </c>
      <c r="H1430" s="77">
        <v>3.727</v>
      </c>
      <c r="I1430" s="142"/>
      <c r="J1430" s="142"/>
      <c r="K1430" s="178"/>
      <c r="L1430" s="44"/>
      <c r="M1430" s="44"/>
      <c r="N1430" s="44"/>
    </row>
    <row r="1431" spans="1:14" ht="33.75">
      <c r="A1431" s="186"/>
      <c r="B1431" s="84" t="s">
        <v>3899</v>
      </c>
      <c r="C1431" s="106" t="s">
        <v>3900</v>
      </c>
      <c r="D1431" s="84" t="s">
        <v>3901</v>
      </c>
      <c r="E1431" s="84" t="s">
        <v>3896</v>
      </c>
      <c r="F1431" s="77">
        <v>1.468</v>
      </c>
      <c r="G1431" s="78" t="s">
        <v>2108</v>
      </c>
      <c r="H1431" s="77">
        <v>1.468</v>
      </c>
      <c r="I1431" s="142"/>
      <c r="J1431" s="142"/>
      <c r="K1431" s="178"/>
      <c r="L1431" s="44"/>
      <c r="M1431" s="44"/>
      <c r="N1431" s="44"/>
    </row>
    <row r="1432" spans="1:14" ht="31.5">
      <c r="A1432" s="141" t="s">
        <v>4476</v>
      </c>
      <c r="B1432" s="72" t="s">
        <v>2386</v>
      </c>
      <c r="C1432" s="110" t="s">
        <v>3739</v>
      </c>
      <c r="D1432" s="73" t="s">
        <v>3902</v>
      </c>
      <c r="E1432" s="73" t="s">
        <v>3903</v>
      </c>
      <c r="F1432" s="46">
        <v>3.235</v>
      </c>
      <c r="G1432" s="55" t="s">
        <v>2108</v>
      </c>
      <c r="H1432" s="46">
        <f>F1432</f>
        <v>3.235</v>
      </c>
      <c r="I1432" s="142"/>
      <c r="J1432" s="142"/>
      <c r="K1432" s="59" t="s">
        <v>3492</v>
      </c>
      <c r="L1432" s="44"/>
      <c r="M1432" s="44"/>
      <c r="N1432" s="44"/>
    </row>
    <row r="1433" spans="1:14" ht="31.5">
      <c r="A1433" s="186" t="s">
        <v>4477</v>
      </c>
      <c r="B1433" s="181" t="s">
        <v>3904</v>
      </c>
      <c r="C1433" s="73" t="s">
        <v>2107</v>
      </c>
      <c r="D1433" s="73" t="s">
        <v>3905</v>
      </c>
      <c r="E1433" s="73" t="s">
        <v>3906</v>
      </c>
      <c r="F1433" s="46">
        <f>SUM(F1434:F1435)</f>
        <v>2.393</v>
      </c>
      <c r="G1433" s="55" t="s">
        <v>2108</v>
      </c>
      <c r="H1433" s="46">
        <f>SUM(H1434:H1435)</f>
        <v>2.393</v>
      </c>
      <c r="I1433" s="142"/>
      <c r="J1433" s="142"/>
      <c r="K1433" s="178" t="s">
        <v>3492</v>
      </c>
      <c r="L1433" s="44"/>
      <c r="M1433" s="44"/>
      <c r="N1433" s="44"/>
    </row>
    <row r="1434" spans="1:14" ht="33.75">
      <c r="A1434" s="186"/>
      <c r="B1434" s="181"/>
      <c r="C1434" s="106" t="s">
        <v>3739</v>
      </c>
      <c r="D1434" s="84" t="s">
        <v>3905</v>
      </c>
      <c r="E1434" s="84" t="s">
        <v>3907</v>
      </c>
      <c r="F1434" s="77">
        <v>1.792</v>
      </c>
      <c r="G1434" s="78" t="s">
        <v>2108</v>
      </c>
      <c r="H1434" s="77">
        <v>1.792</v>
      </c>
      <c r="I1434" s="142"/>
      <c r="J1434" s="142"/>
      <c r="K1434" s="178"/>
      <c r="L1434" s="44"/>
      <c r="M1434" s="44"/>
      <c r="N1434" s="44"/>
    </row>
    <row r="1435" spans="1:14" ht="45">
      <c r="A1435" s="186"/>
      <c r="B1435" s="84" t="s">
        <v>3908</v>
      </c>
      <c r="C1435" s="106" t="s">
        <v>2376</v>
      </c>
      <c r="D1435" s="84" t="s">
        <v>3909</v>
      </c>
      <c r="E1435" s="84" t="s">
        <v>3910</v>
      </c>
      <c r="F1435" s="77">
        <v>0.601</v>
      </c>
      <c r="G1435" s="78" t="s">
        <v>2108</v>
      </c>
      <c r="H1435" s="77">
        <v>0.601</v>
      </c>
      <c r="I1435" s="142"/>
      <c r="J1435" s="142"/>
      <c r="K1435" s="178"/>
      <c r="L1435" s="44"/>
      <c r="M1435" s="44"/>
      <c r="N1435" s="44"/>
    </row>
    <row r="1436" spans="1:14" ht="31.5">
      <c r="A1436" s="141" t="s">
        <v>4478</v>
      </c>
      <c r="B1436" s="72" t="s">
        <v>2387</v>
      </c>
      <c r="C1436" s="110" t="s">
        <v>3739</v>
      </c>
      <c r="D1436" s="73" t="s">
        <v>4862</v>
      </c>
      <c r="E1436" s="73" t="s">
        <v>3911</v>
      </c>
      <c r="F1436" s="46">
        <v>0.721</v>
      </c>
      <c r="G1436" s="55" t="s">
        <v>2109</v>
      </c>
      <c r="H1436" s="46">
        <f>F1436</f>
        <v>0.721</v>
      </c>
      <c r="I1436" s="142"/>
      <c r="J1436" s="142"/>
      <c r="K1436" s="59" t="s">
        <v>3492</v>
      </c>
      <c r="L1436" s="44"/>
      <c r="M1436" s="44"/>
      <c r="N1436" s="44"/>
    </row>
    <row r="1437" spans="1:14" ht="31.5">
      <c r="A1437" s="186" t="s">
        <v>4479</v>
      </c>
      <c r="B1437" s="181" t="s">
        <v>2388</v>
      </c>
      <c r="C1437" s="73" t="s">
        <v>2107</v>
      </c>
      <c r="D1437" s="73" t="s">
        <v>4863</v>
      </c>
      <c r="E1437" s="73" t="s">
        <v>3912</v>
      </c>
      <c r="F1437" s="46">
        <f>SUM(F1438:F1440)</f>
        <v>3.234</v>
      </c>
      <c r="G1437" s="55" t="s">
        <v>2108</v>
      </c>
      <c r="H1437" s="46">
        <f>SUM(H1438:H1440)</f>
        <v>3.234</v>
      </c>
      <c r="I1437" s="142"/>
      <c r="J1437" s="142"/>
      <c r="K1437" s="178" t="s">
        <v>3492</v>
      </c>
      <c r="L1437" s="44"/>
      <c r="M1437" s="44"/>
      <c r="N1437" s="44"/>
    </row>
    <row r="1438" spans="1:14" ht="33.75">
      <c r="A1438" s="186"/>
      <c r="B1438" s="181"/>
      <c r="C1438" s="106" t="s">
        <v>3739</v>
      </c>
      <c r="D1438" s="84" t="s">
        <v>4863</v>
      </c>
      <c r="E1438" s="84" t="s">
        <v>3913</v>
      </c>
      <c r="F1438" s="77">
        <v>0.998</v>
      </c>
      <c r="G1438" s="78" t="s">
        <v>2108</v>
      </c>
      <c r="H1438" s="77">
        <v>0.998</v>
      </c>
      <c r="I1438" s="142"/>
      <c r="J1438" s="142"/>
      <c r="K1438" s="178"/>
      <c r="L1438" s="44"/>
      <c r="M1438" s="44"/>
      <c r="N1438" s="44"/>
    </row>
    <row r="1439" spans="1:14" ht="33.75">
      <c r="A1439" s="186"/>
      <c r="B1439" s="181"/>
      <c r="C1439" s="106"/>
      <c r="D1439" s="84" t="s">
        <v>3914</v>
      </c>
      <c r="E1439" s="84" t="s">
        <v>3912</v>
      </c>
      <c r="F1439" s="77">
        <v>1.226</v>
      </c>
      <c r="G1439" s="78" t="s">
        <v>2108</v>
      </c>
      <c r="H1439" s="77">
        <v>1.226</v>
      </c>
      <c r="I1439" s="142"/>
      <c r="J1439" s="142"/>
      <c r="K1439" s="178"/>
      <c r="L1439" s="44"/>
      <c r="M1439" s="44"/>
      <c r="N1439" s="44"/>
    </row>
    <row r="1440" spans="1:14" ht="45">
      <c r="A1440" s="186"/>
      <c r="B1440" s="84" t="s">
        <v>3915</v>
      </c>
      <c r="C1440" s="106" t="s">
        <v>3916</v>
      </c>
      <c r="D1440" s="84" t="s">
        <v>3917</v>
      </c>
      <c r="E1440" s="84" t="s">
        <v>3918</v>
      </c>
      <c r="F1440" s="77">
        <v>1.01</v>
      </c>
      <c r="G1440" s="78" t="s">
        <v>2108</v>
      </c>
      <c r="H1440" s="77">
        <v>1.01</v>
      </c>
      <c r="I1440" s="142"/>
      <c r="J1440" s="142"/>
      <c r="K1440" s="178"/>
      <c r="L1440" s="44"/>
      <c r="M1440" s="44"/>
      <c r="N1440" s="44"/>
    </row>
    <row r="1441" spans="1:14" ht="31.5">
      <c r="A1441" s="186" t="s">
        <v>4480</v>
      </c>
      <c r="B1441" s="181" t="s">
        <v>2389</v>
      </c>
      <c r="C1441" s="73" t="s">
        <v>2107</v>
      </c>
      <c r="D1441" s="73" t="s">
        <v>4864</v>
      </c>
      <c r="E1441" s="73" t="s">
        <v>3919</v>
      </c>
      <c r="F1441" s="46">
        <f>F1442+F1443</f>
        <v>2.5549999999999997</v>
      </c>
      <c r="G1441" s="55" t="s">
        <v>2109</v>
      </c>
      <c r="H1441" s="46">
        <f>H1442+H1443</f>
        <v>2.5549999999999997</v>
      </c>
      <c r="I1441" s="142"/>
      <c r="J1441" s="142"/>
      <c r="K1441" s="178" t="s">
        <v>3492</v>
      </c>
      <c r="L1441" s="44"/>
      <c r="M1441" s="44"/>
      <c r="N1441" s="44"/>
    </row>
    <row r="1442" spans="1:14" ht="33.75">
      <c r="A1442" s="186"/>
      <c r="B1442" s="181"/>
      <c r="C1442" s="191" t="s">
        <v>3739</v>
      </c>
      <c r="D1442" s="84" t="s">
        <v>4864</v>
      </c>
      <c r="E1442" s="84" t="s">
        <v>4865</v>
      </c>
      <c r="F1442" s="77">
        <v>0.147</v>
      </c>
      <c r="G1442" s="78" t="s">
        <v>2109</v>
      </c>
      <c r="H1442" s="77">
        <v>0.147</v>
      </c>
      <c r="I1442" s="142"/>
      <c r="J1442" s="142"/>
      <c r="K1442" s="178"/>
      <c r="L1442" s="44"/>
      <c r="M1442" s="44"/>
      <c r="N1442" s="44"/>
    </row>
    <row r="1443" spans="1:14" ht="22.5">
      <c r="A1443" s="186"/>
      <c r="B1443" s="181"/>
      <c r="C1443" s="191"/>
      <c r="D1443" s="84" t="s">
        <v>4866</v>
      </c>
      <c r="E1443" s="84" t="s">
        <v>3919</v>
      </c>
      <c r="F1443" s="77">
        <v>2.408</v>
      </c>
      <c r="G1443" s="78" t="s">
        <v>2109</v>
      </c>
      <c r="H1443" s="77">
        <v>2.408</v>
      </c>
      <c r="I1443" s="142"/>
      <c r="J1443" s="142"/>
      <c r="K1443" s="178"/>
      <c r="L1443" s="44"/>
      <c r="M1443" s="44"/>
      <c r="N1443" s="44"/>
    </row>
    <row r="1444" spans="1:14" ht="42">
      <c r="A1444" s="186" t="s">
        <v>4481</v>
      </c>
      <c r="B1444" s="181" t="s">
        <v>2390</v>
      </c>
      <c r="C1444" s="73" t="s">
        <v>2107</v>
      </c>
      <c r="D1444" s="73" t="s">
        <v>4867</v>
      </c>
      <c r="E1444" s="73" t="s">
        <v>3920</v>
      </c>
      <c r="F1444" s="46">
        <f>SUM(F1445:F1446)</f>
        <v>2.6639999999999997</v>
      </c>
      <c r="G1444" s="55" t="s">
        <v>2108</v>
      </c>
      <c r="H1444" s="46">
        <f>SUM(H1445:H1446)</f>
        <v>2.6639999999999997</v>
      </c>
      <c r="I1444" s="142"/>
      <c r="J1444" s="142"/>
      <c r="K1444" s="178" t="s">
        <v>3492</v>
      </c>
      <c r="L1444" s="44"/>
      <c r="M1444" s="44"/>
      <c r="N1444" s="44"/>
    </row>
    <row r="1445" spans="1:14" ht="33.75">
      <c r="A1445" s="186"/>
      <c r="B1445" s="181"/>
      <c r="C1445" s="106" t="s">
        <v>3739</v>
      </c>
      <c r="D1445" s="84" t="s">
        <v>4867</v>
      </c>
      <c r="E1445" s="84" t="s">
        <v>3921</v>
      </c>
      <c r="F1445" s="77">
        <v>1.603</v>
      </c>
      <c r="G1445" s="78" t="s">
        <v>2108</v>
      </c>
      <c r="H1445" s="77">
        <v>1.603</v>
      </c>
      <c r="I1445" s="142"/>
      <c r="J1445" s="142"/>
      <c r="K1445" s="178"/>
      <c r="L1445" s="44"/>
      <c r="M1445" s="44"/>
      <c r="N1445" s="44"/>
    </row>
    <row r="1446" spans="1:14" ht="78.75">
      <c r="A1446" s="186"/>
      <c r="B1446" s="84" t="s">
        <v>3922</v>
      </c>
      <c r="C1446" s="106" t="s">
        <v>3923</v>
      </c>
      <c r="D1446" s="84" t="s">
        <v>3924</v>
      </c>
      <c r="E1446" s="84" t="s">
        <v>3920</v>
      </c>
      <c r="F1446" s="77">
        <v>1.061</v>
      </c>
      <c r="G1446" s="78" t="s">
        <v>2108</v>
      </c>
      <c r="H1446" s="77">
        <v>1.061</v>
      </c>
      <c r="I1446" s="142"/>
      <c r="J1446" s="142"/>
      <c r="K1446" s="178"/>
      <c r="L1446" s="44"/>
      <c r="M1446" s="44"/>
      <c r="N1446" s="44"/>
    </row>
    <row r="1447" spans="1:14" ht="31.5">
      <c r="A1447" s="186" t="s">
        <v>4482</v>
      </c>
      <c r="B1447" s="181" t="s">
        <v>2383</v>
      </c>
      <c r="C1447" s="73" t="s">
        <v>2107</v>
      </c>
      <c r="D1447" s="73" t="s">
        <v>4868</v>
      </c>
      <c r="E1447" s="73" t="s">
        <v>3925</v>
      </c>
      <c r="F1447" s="46">
        <f>SUM(F1448:F1451)</f>
        <v>4.899</v>
      </c>
      <c r="G1447" s="55" t="s">
        <v>2109</v>
      </c>
      <c r="H1447" s="46">
        <f>SUM(H1448:H1451)</f>
        <v>4.899</v>
      </c>
      <c r="I1447" s="142"/>
      <c r="J1447" s="142"/>
      <c r="K1447" s="178" t="s">
        <v>3492</v>
      </c>
      <c r="L1447" s="44"/>
      <c r="M1447" s="44"/>
      <c r="N1447" s="44"/>
    </row>
    <row r="1448" spans="1:14" ht="33.75">
      <c r="A1448" s="186"/>
      <c r="B1448" s="181"/>
      <c r="C1448" s="191" t="s">
        <v>3739</v>
      </c>
      <c r="D1448" s="84" t="s">
        <v>4868</v>
      </c>
      <c r="E1448" s="84" t="s">
        <v>3926</v>
      </c>
      <c r="F1448" s="77">
        <v>2.51</v>
      </c>
      <c r="G1448" s="78" t="s">
        <v>2109</v>
      </c>
      <c r="H1448" s="77">
        <v>2.51</v>
      </c>
      <c r="I1448" s="142"/>
      <c r="J1448" s="142"/>
      <c r="K1448" s="178"/>
      <c r="L1448" s="44"/>
      <c r="M1448" s="44"/>
      <c r="N1448" s="44"/>
    </row>
    <row r="1449" spans="1:14" ht="12.75">
      <c r="A1449" s="186"/>
      <c r="B1449" s="181"/>
      <c r="C1449" s="191"/>
      <c r="D1449" s="84" t="s">
        <v>3927</v>
      </c>
      <c r="E1449" s="84" t="s">
        <v>3928</v>
      </c>
      <c r="F1449" s="77">
        <v>0.504</v>
      </c>
      <c r="G1449" s="78" t="s">
        <v>2109</v>
      </c>
      <c r="H1449" s="77">
        <v>0.504</v>
      </c>
      <c r="I1449" s="142"/>
      <c r="J1449" s="142"/>
      <c r="K1449" s="178"/>
      <c r="L1449" s="44"/>
      <c r="M1449" s="44"/>
      <c r="N1449" s="44"/>
    </row>
    <row r="1450" spans="1:14" ht="45">
      <c r="A1450" s="186"/>
      <c r="B1450" s="84" t="s">
        <v>3929</v>
      </c>
      <c r="C1450" s="106" t="s">
        <v>3930</v>
      </c>
      <c r="D1450" s="84" t="s">
        <v>3931</v>
      </c>
      <c r="E1450" s="84" t="s">
        <v>3932</v>
      </c>
      <c r="F1450" s="77">
        <v>1.422</v>
      </c>
      <c r="G1450" s="78" t="s">
        <v>2109</v>
      </c>
      <c r="H1450" s="77">
        <v>1.422</v>
      </c>
      <c r="I1450" s="142"/>
      <c r="J1450" s="142"/>
      <c r="K1450" s="178"/>
      <c r="L1450" s="44"/>
      <c r="M1450" s="44"/>
      <c r="N1450" s="44"/>
    </row>
    <row r="1451" spans="1:14" ht="45">
      <c r="A1451" s="186"/>
      <c r="B1451" s="84" t="s">
        <v>3933</v>
      </c>
      <c r="C1451" s="106" t="s">
        <v>2384</v>
      </c>
      <c r="D1451" s="84" t="s">
        <v>3934</v>
      </c>
      <c r="E1451" s="84" t="s">
        <v>3925</v>
      </c>
      <c r="F1451" s="77">
        <v>0.463</v>
      </c>
      <c r="G1451" s="78" t="s">
        <v>2109</v>
      </c>
      <c r="H1451" s="77">
        <v>0.463</v>
      </c>
      <c r="I1451" s="142"/>
      <c r="J1451" s="142"/>
      <c r="K1451" s="178"/>
      <c r="L1451" s="44"/>
      <c r="M1451" s="44"/>
      <c r="N1451" s="44"/>
    </row>
    <row r="1452" spans="1:14" ht="31.5">
      <c r="A1452" s="141" t="s">
        <v>4483</v>
      </c>
      <c r="B1452" s="72" t="s">
        <v>3935</v>
      </c>
      <c r="C1452" s="110" t="s">
        <v>3739</v>
      </c>
      <c r="D1452" s="73" t="s">
        <v>3936</v>
      </c>
      <c r="E1452" s="73" t="s">
        <v>3937</v>
      </c>
      <c r="F1452" s="46">
        <v>5.445</v>
      </c>
      <c r="G1452" s="55" t="s">
        <v>2109</v>
      </c>
      <c r="H1452" s="46">
        <f>F1452</f>
        <v>5.445</v>
      </c>
      <c r="I1452" s="142"/>
      <c r="J1452" s="142"/>
      <c r="K1452" s="59" t="s">
        <v>3492</v>
      </c>
      <c r="L1452" s="44"/>
      <c r="M1452" s="44"/>
      <c r="N1452" s="44"/>
    </row>
    <row r="1453" spans="1:14" ht="31.5">
      <c r="A1453" s="186" t="s">
        <v>4484</v>
      </c>
      <c r="B1453" s="181" t="s">
        <v>2391</v>
      </c>
      <c r="C1453" s="73" t="s">
        <v>2107</v>
      </c>
      <c r="D1453" s="73" t="s">
        <v>3938</v>
      </c>
      <c r="E1453" s="73" t="s">
        <v>3939</v>
      </c>
      <c r="F1453" s="46">
        <f>SUM(F1454:F1456)</f>
        <v>3.373</v>
      </c>
      <c r="G1453" s="55" t="s">
        <v>2108</v>
      </c>
      <c r="H1453" s="46">
        <f>SUM(H1454:H1456)</f>
        <v>3.373</v>
      </c>
      <c r="I1453" s="142"/>
      <c r="J1453" s="142"/>
      <c r="K1453" s="178" t="s">
        <v>3492</v>
      </c>
      <c r="L1453" s="44"/>
      <c r="M1453" s="44"/>
      <c r="N1453" s="44"/>
    </row>
    <row r="1454" spans="1:14" ht="12.75">
      <c r="A1454" s="186"/>
      <c r="B1454" s="181"/>
      <c r="C1454" s="106" t="s">
        <v>3739</v>
      </c>
      <c r="D1454" s="84" t="s">
        <v>3940</v>
      </c>
      <c r="E1454" s="84" t="s">
        <v>3941</v>
      </c>
      <c r="F1454" s="77">
        <v>2.157</v>
      </c>
      <c r="G1454" s="78" t="s">
        <v>2108</v>
      </c>
      <c r="H1454" s="77">
        <v>2.157</v>
      </c>
      <c r="I1454" s="142"/>
      <c r="J1454" s="142"/>
      <c r="K1454" s="178"/>
      <c r="L1454" s="44"/>
      <c r="M1454" s="44"/>
      <c r="N1454" s="44"/>
    </row>
    <row r="1455" spans="1:14" ht="45">
      <c r="A1455" s="186"/>
      <c r="B1455" s="84" t="s">
        <v>3942</v>
      </c>
      <c r="C1455" s="106" t="s">
        <v>3943</v>
      </c>
      <c r="D1455" s="84" t="s">
        <v>3944</v>
      </c>
      <c r="E1455" s="84" t="s">
        <v>3945</v>
      </c>
      <c r="F1455" s="77">
        <v>0.46</v>
      </c>
      <c r="G1455" s="78"/>
      <c r="H1455" s="77">
        <v>0.46</v>
      </c>
      <c r="I1455" s="142"/>
      <c r="J1455" s="142"/>
      <c r="K1455" s="178"/>
      <c r="L1455" s="44"/>
      <c r="M1455" s="44"/>
      <c r="N1455" s="44"/>
    </row>
    <row r="1456" spans="1:14" ht="45">
      <c r="A1456" s="186"/>
      <c r="B1456" s="84" t="s">
        <v>3946</v>
      </c>
      <c r="C1456" s="106" t="s">
        <v>2392</v>
      </c>
      <c r="D1456" s="84" t="s">
        <v>3947</v>
      </c>
      <c r="E1456" s="84" t="s">
        <v>3939</v>
      </c>
      <c r="F1456" s="77">
        <v>0.756</v>
      </c>
      <c r="G1456" s="78" t="s">
        <v>2108</v>
      </c>
      <c r="H1456" s="77">
        <v>0.756</v>
      </c>
      <c r="I1456" s="142"/>
      <c r="J1456" s="142"/>
      <c r="K1456" s="178"/>
      <c r="L1456" s="44"/>
      <c r="M1456" s="44"/>
      <c r="N1456" s="44"/>
    </row>
    <row r="1457" spans="1:14" ht="12.75">
      <c r="A1457" s="186" t="s">
        <v>4485</v>
      </c>
      <c r="B1457" s="181" t="s">
        <v>2397</v>
      </c>
      <c r="C1457" s="73" t="s">
        <v>2107</v>
      </c>
      <c r="D1457" s="73" t="s">
        <v>3948</v>
      </c>
      <c r="E1457" s="73" t="s">
        <v>3953</v>
      </c>
      <c r="F1457" s="46">
        <f>SUM(F1458:F1462)</f>
        <v>35.618</v>
      </c>
      <c r="G1457" s="55" t="s">
        <v>2108</v>
      </c>
      <c r="H1457" s="46">
        <f>SUM(H1458:H1462)</f>
        <v>35.618</v>
      </c>
      <c r="I1457" s="142"/>
      <c r="J1457" s="142"/>
      <c r="K1457" s="178" t="s">
        <v>3492</v>
      </c>
      <c r="L1457" s="44"/>
      <c r="M1457" s="44"/>
      <c r="N1457" s="44"/>
    </row>
    <row r="1458" spans="1:14" ht="12.75">
      <c r="A1458" s="186"/>
      <c r="B1458" s="181"/>
      <c r="C1458" s="191" t="s">
        <v>3739</v>
      </c>
      <c r="D1458" s="84" t="s">
        <v>3948</v>
      </c>
      <c r="E1458" s="84" t="s">
        <v>3949</v>
      </c>
      <c r="F1458" s="77">
        <v>12.91</v>
      </c>
      <c r="G1458" s="78" t="s">
        <v>2108</v>
      </c>
      <c r="H1458" s="77">
        <v>12.91</v>
      </c>
      <c r="I1458" s="142"/>
      <c r="J1458" s="142"/>
      <c r="K1458" s="178"/>
      <c r="L1458" s="44"/>
      <c r="M1458" s="44"/>
      <c r="N1458" s="44"/>
    </row>
    <row r="1459" spans="1:14" ht="12.75">
      <c r="A1459" s="186"/>
      <c r="B1459" s="181"/>
      <c r="C1459" s="191"/>
      <c r="D1459" s="84" t="s">
        <v>3950</v>
      </c>
      <c r="E1459" s="84" t="s">
        <v>3951</v>
      </c>
      <c r="F1459" s="77">
        <v>11.408</v>
      </c>
      <c r="G1459" s="78" t="s">
        <v>2108</v>
      </c>
      <c r="H1459" s="77">
        <v>11.408</v>
      </c>
      <c r="I1459" s="142"/>
      <c r="J1459" s="142"/>
      <c r="K1459" s="178"/>
      <c r="L1459" s="44"/>
      <c r="M1459" s="44"/>
      <c r="N1459" s="44"/>
    </row>
    <row r="1460" spans="1:14" ht="12.75">
      <c r="A1460" s="186"/>
      <c r="B1460" s="181"/>
      <c r="C1460" s="191"/>
      <c r="D1460" s="84" t="s">
        <v>3952</v>
      </c>
      <c r="E1460" s="84" t="s">
        <v>3953</v>
      </c>
      <c r="F1460" s="77">
        <v>7.68</v>
      </c>
      <c r="G1460" s="78" t="s">
        <v>2108</v>
      </c>
      <c r="H1460" s="77">
        <v>7.68</v>
      </c>
      <c r="I1460" s="142"/>
      <c r="J1460" s="142"/>
      <c r="K1460" s="178"/>
      <c r="L1460" s="44"/>
      <c r="M1460" s="44"/>
      <c r="N1460" s="44"/>
    </row>
    <row r="1461" spans="1:14" ht="45">
      <c r="A1461" s="186"/>
      <c r="B1461" s="84" t="s">
        <v>3954</v>
      </c>
      <c r="C1461" s="106" t="s">
        <v>2395</v>
      </c>
      <c r="D1461" s="84" t="s">
        <v>3955</v>
      </c>
      <c r="E1461" s="84" t="s">
        <v>3956</v>
      </c>
      <c r="F1461" s="77">
        <v>2.31</v>
      </c>
      <c r="G1461" s="78" t="s">
        <v>2108</v>
      </c>
      <c r="H1461" s="77">
        <v>2.31</v>
      </c>
      <c r="I1461" s="142"/>
      <c r="J1461" s="142"/>
      <c r="K1461" s="178"/>
      <c r="L1461" s="44"/>
      <c r="M1461" s="44"/>
      <c r="N1461" s="44"/>
    </row>
    <row r="1462" spans="1:14" ht="45">
      <c r="A1462" s="186"/>
      <c r="B1462" s="84" t="s">
        <v>3957</v>
      </c>
      <c r="C1462" s="106" t="s">
        <v>3958</v>
      </c>
      <c r="D1462" s="84" t="s">
        <v>3959</v>
      </c>
      <c r="E1462" s="84" t="s">
        <v>3960</v>
      </c>
      <c r="F1462" s="77">
        <v>1.31</v>
      </c>
      <c r="G1462" s="78" t="s">
        <v>2108</v>
      </c>
      <c r="H1462" s="77">
        <v>1.31</v>
      </c>
      <c r="I1462" s="142"/>
      <c r="J1462" s="142"/>
      <c r="K1462" s="178"/>
      <c r="L1462" s="44"/>
      <c r="M1462" s="44"/>
      <c r="N1462" s="44"/>
    </row>
    <row r="1463" spans="1:14" ht="21">
      <c r="A1463" s="186" t="s">
        <v>4486</v>
      </c>
      <c r="B1463" s="181" t="s">
        <v>3961</v>
      </c>
      <c r="C1463" s="73" t="s">
        <v>2107</v>
      </c>
      <c r="D1463" s="73" t="s">
        <v>3962</v>
      </c>
      <c r="E1463" s="73" t="s">
        <v>3963</v>
      </c>
      <c r="F1463" s="46">
        <f>SUM(F1464:F1470)</f>
        <v>52.067</v>
      </c>
      <c r="G1463" s="55" t="s">
        <v>603</v>
      </c>
      <c r="H1463" s="46">
        <f>SUM(H1464:H1470)</f>
        <v>52.067</v>
      </c>
      <c r="I1463" s="142"/>
      <c r="J1463" s="142"/>
      <c r="K1463" s="178" t="s">
        <v>3492</v>
      </c>
      <c r="L1463" s="44"/>
      <c r="M1463" s="44"/>
      <c r="N1463" s="44"/>
    </row>
    <row r="1464" spans="1:14" ht="12.75">
      <c r="A1464" s="186"/>
      <c r="B1464" s="181"/>
      <c r="C1464" s="191" t="s">
        <v>3739</v>
      </c>
      <c r="D1464" s="84" t="s">
        <v>3964</v>
      </c>
      <c r="E1464" s="84" t="s">
        <v>3965</v>
      </c>
      <c r="F1464" s="77">
        <v>0.389</v>
      </c>
      <c r="G1464" s="78" t="s">
        <v>603</v>
      </c>
      <c r="H1464" s="77">
        <v>0.389</v>
      </c>
      <c r="I1464" s="142"/>
      <c r="J1464" s="142"/>
      <c r="K1464" s="178"/>
      <c r="L1464" s="44"/>
      <c r="M1464" s="44"/>
      <c r="N1464" s="44"/>
    </row>
    <row r="1465" spans="1:14" ht="12.75">
      <c r="A1465" s="186"/>
      <c r="B1465" s="181"/>
      <c r="C1465" s="191"/>
      <c r="D1465" s="84" t="s">
        <v>3966</v>
      </c>
      <c r="E1465" s="84" t="s">
        <v>3967</v>
      </c>
      <c r="F1465" s="77">
        <v>46.436</v>
      </c>
      <c r="G1465" s="78" t="s">
        <v>603</v>
      </c>
      <c r="H1465" s="77">
        <v>46.436</v>
      </c>
      <c r="I1465" s="142"/>
      <c r="J1465" s="142"/>
      <c r="K1465" s="178"/>
      <c r="L1465" s="44"/>
      <c r="M1465" s="44"/>
      <c r="N1465" s="44"/>
    </row>
    <row r="1466" spans="1:14" ht="12.75">
      <c r="A1466" s="186"/>
      <c r="B1466" s="181"/>
      <c r="C1466" s="191"/>
      <c r="D1466" s="84" t="s">
        <v>3968</v>
      </c>
      <c r="E1466" s="84" t="s">
        <v>3969</v>
      </c>
      <c r="F1466" s="77">
        <v>0.76</v>
      </c>
      <c r="G1466" s="78" t="s">
        <v>603</v>
      </c>
      <c r="H1466" s="77">
        <v>0.76</v>
      </c>
      <c r="I1466" s="142"/>
      <c r="J1466" s="142"/>
      <c r="K1466" s="178"/>
      <c r="L1466" s="44"/>
      <c r="M1466" s="44"/>
      <c r="N1466" s="44"/>
    </row>
    <row r="1467" spans="1:14" ht="33.75">
      <c r="A1467" s="186"/>
      <c r="B1467" s="84" t="s">
        <v>3970</v>
      </c>
      <c r="C1467" s="106" t="s">
        <v>3971</v>
      </c>
      <c r="D1467" s="84" t="s">
        <v>3972</v>
      </c>
      <c r="E1467" s="84" t="s">
        <v>3973</v>
      </c>
      <c r="F1467" s="77">
        <v>1.872</v>
      </c>
      <c r="G1467" s="78" t="s">
        <v>603</v>
      </c>
      <c r="H1467" s="77">
        <v>1.872</v>
      </c>
      <c r="I1467" s="142"/>
      <c r="J1467" s="142"/>
      <c r="K1467" s="178"/>
      <c r="L1467" s="44"/>
      <c r="M1467" s="44"/>
      <c r="N1467" s="44"/>
    </row>
    <row r="1468" spans="1:14" ht="33.75">
      <c r="A1468" s="186"/>
      <c r="B1468" s="84" t="s">
        <v>3974</v>
      </c>
      <c r="C1468" s="106" t="s">
        <v>3975</v>
      </c>
      <c r="D1468" s="84" t="s">
        <v>3976</v>
      </c>
      <c r="E1468" s="84" t="s">
        <v>3977</v>
      </c>
      <c r="F1468" s="77">
        <v>2.252</v>
      </c>
      <c r="G1468" s="78" t="s">
        <v>603</v>
      </c>
      <c r="H1468" s="77">
        <v>2.252</v>
      </c>
      <c r="I1468" s="142"/>
      <c r="J1468" s="142"/>
      <c r="K1468" s="178"/>
      <c r="L1468" s="44"/>
      <c r="M1468" s="44"/>
      <c r="N1468" s="44"/>
    </row>
    <row r="1469" spans="1:14" ht="33.75">
      <c r="A1469" s="186"/>
      <c r="B1469" s="84" t="s">
        <v>3978</v>
      </c>
      <c r="C1469" s="106" t="s">
        <v>3979</v>
      </c>
      <c r="D1469" s="84" t="s">
        <v>3980</v>
      </c>
      <c r="E1469" s="84" t="s">
        <v>3981</v>
      </c>
      <c r="F1469" s="77">
        <v>0.318</v>
      </c>
      <c r="G1469" s="78" t="s">
        <v>603</v>
      </c>
      <c r="H1469" s="77">
        <v>0.318</v>
      </c>
      <c r="I1469" s="142"/>
      <c r="J1469" s="142"/>
      <c r="K1469" s="178"/>
      <c r="L1469" s="44"/>
      <c r="M1469" s="44"/>
      <c r="N1469" s="44"/>
    </row>
    <row r="1470" spans="1:14" ht="22.5">
      <c r="A1470" s="186"/>
      <c r="B1470" s="84" t="s">
        <v>3982</v>
      </c>
      <c r="C1470" s="106" t="s">
        <v>2398</v>
      </c>
      <c r="D1470" s="84" t="s">
        <v>3983</v>
      </c>
      <c r="E1470" s="84" t="s">
        <v>3963</v>
      </c>
      <c r="F1470" s="77">
        <v>0.04</v>
      </c>
      <c r="G1470" s="78" t="s">
        <v>603</v>
      </c>
      <c r="H1470" s="77">
        <v>0.04</v>
      </c>
      <c r="I1470" s="142"/>
      <c r="J1470" s="142"/>
      <c r="K1470" s="178"/>
      <c r="L1470" s="44"/>
      <c r="M1470" s="44"/>
      <c r="N1470" s="44"/>
    </row>
    <row r="1471" spans="1:14" ht="12.75">
      <c r="A1471" s="186" t="s">
        <v>4487</v>
      </c>
      <c r="B1471" s="181" t="s">
        <v>3984</v>
      </c>
      <c r="C1471" s="73" t="s">
        <v>2107</v>
      </c>
      <c r="D1471" s="73" t="s">
        <v>3985</v>
      </c>
      <c r="E1471" s="73" t="s">
        <v>3989</v>
      </c>
      <c r="F1471" s="46">
        <f>F1472+F1473+F1474+F1475</f>
        <v>26.083000000000002</v>
      </c>
      <c r="G1471" s="55" t="s">
        <v>2108</v>
      </c>
      <c r="H1471" s="46">
        <f>SUM(H1472:H1475)</f>
        <v>26.083000000000002</v>
      </c>
      <c r="I1471" s="142"/>
      <c r="J1471" s="142"/>
      <c r="K1471" s="178" t="s">
        <v>3492</v>
      </c>
      <c r="L1471" s="44"/>
      <c r="M1471" s="44"/>
      <c r="N1471" s="44"/>
    </row>
    <row r="1472" spans="1:14" ht="12.75">
      <c r="A1472" s="186"/>
      <c r="B1472" s="181"/>
      <c r="C1472" s="106" t="s">
        <v>3739</v>
      </c>
      <c r="D1472" s="84" t="s">
        <v>3986</v>
      </c>
      <c r="E1472" s="84" t="s">
        <v>3987</v>
      </c>
      <c r="F1472" s="77">
        <v>18.021</v>
      </c>
      <c r="G1472" s="78" t="s">
        <v>2108</v>
      </c>
      <c r="H1472" s="77">
        <v>18.021</v>
      </c>
      <c r="I1472" s="142"/>
      <c r="J1472" s="142"/>
      <c r="K1472" s="178"/>
      <c r="L1472" s="44"/>
      <c r="M1472" s="44"/>
      <c r="N1472" s="44"/>
    </row>
    <row r="1473" spans="1:14" ht="12.75">
      <c r="A1473" s="186"/>
      <c r="B1473" s="181"/>
      <c r="C1473" s="106"/>
      <c r="D1473" s="84" t="s">
        <v>3988</v>
      </c>
      <c r="E1473" s="84" t="s">
        <v>3989</v>
      </c>
      <c r="F1473" s="77">
        <v>0.873</v>
      </c>
      <c r="G1473" s="78"/>
      <c r="H1473" s="77">
        <v>0.873</v>
      </c>
      <c r="I1473" s="142"/>
      <c r="J1473" s="142"/>
      <c r="K1473" s="178"/>
      <c r="L1473" s="44"/>
      <c r="M1473" s="44"/>
      <c r="N1473" s="44"/>
    </row>
    <row r="1474" spans="1:14" ht="45">
      <c r="A1474" s="186"/>
      <c r="B1474" s="84" t="s">
        <v>3990</v>
      </c>
      <c r="C1474" s="106" t="s">
        <v>3971</v>
      </c>
      <c r="D1474" s="84" t="s">
        <v>3948</v>
      </c>
      <c r="E1474" s="84" t="s">
        <v>3991</v>
      </c>
      <c r="F1474" s="77">
        <v>4.538</v>
      </c>
      <c r="G1474" s="78" t="s">
        <v>2108</v>
      </c>
      <c r="H1474" s="77">
        <v>4.538</v>
      </c>
      <c r="I1474" s="142"/>
      <c r="J1474" s="142"/>
      <c r="K1474" s="178"/>
      <c r="L1474" s="44"/>
      <c r="M1474" s="44"/>
      <c r="N1474" s="44"/>
    </row>
    <row r="1475" spans="1:14" ht="45">
      <c r="A1475" s="186"/>
      <c r="B1475" s="84" t="s">
        <v>3992</v>
      </c>
      <c r="C1475" s="106" t="s">
        <v>3993</v>
      </c>
      <c r="D1475" s="84" t="s">
        <v>3994</v>
      </c>
      <c r="E1475" s="84" t="s">
        <v>3995</v>
      </c>
      <c r="F1475" s="77">
        <v>2.651</v>
      </c>
      <c r="G1475" s="78" t="s">
        <v>2108</v>
      </c>
      <c r="H1475" s="77">
        <v>2.651</v>
      </c>
      <c r="I1475" s="142"/>
      <c r="J1475" s="142"/>
      <c r="K1475" s="178"/>
      <c r="L1475" s="44"/>
      <c r="M1475" s="44"/>
      <c r="N1475" s="44"/>
    </row>
    <row r="1476" spans="1:14" ht="12.75" customHeight="1">
      <c r="A1476" s="141" t="s">
        <v>4488</v>
      </c>
      <c r="B1476" s="73" t="s">
        <v>2396</v>
      </c>
      <c r="C1476" s="110" t="s">
        <v>3739</v>
      </c>
      <c r="D1476" s="73" t="s">
        <v>3996</v>
      </c>
      <c r="E1476" s="73" t="s">
        <v>3997</v>
      </c>
      <c r="F1476" s="46">
        <v>12.865</v>
      </c>
      <c r="G1476" s="55" t="s">
        <v>2108</v>
      </c>
      <c r="H1476" s="46">
        <f>F1476</f>
        <v>12.865</v>
      </c>
      <c r="I1476" s="142"/>
      <c r="J1476" s="142"/>
      <c r="K1476" s="59" t="s">
        <v>3492</v>
      </c>
      <c r="L1476" s="44"/>
      <c r="M1476" s="44"/>
      <c r="N1476" s="44"/>
    </row>
    <row r="1477" spans="1:14" ht="31.5">
      <c r="A1477" s="186" t="s">
        <v>4489</v>
      </c>
      <c r="B1477" s="181" t="s">
        <v>2399</v>
      </c>
      <c r="C1477" s="110" t="s">
        <v>3739</v>
      </c>
      <c r="D1477" s="73" t="s">
        <v>3998</v>
      </c>
      <c r="E1477" s="73" t="s">
        <v>4000</v>
      </c>
      <c r="F1477" s="46">
        <f>F1478+F1479</f>
        <v>7.5600000000000005</v>
      </c>
      <c r="G1477" s="55" t="s">
        <v>2109</v>
      </c>
      <c r="H1477" s="46">
        <f>SUM(H1478:H1479)</f>
        <v>7.5600000000000005</v>
      </c>
      <c r="I1477" s="142"/>
      <c r="J1477" s="142"/>
      <c r="K1477" s="178" t="s">
        <v>3492</v>
      </c>
      <c r="L1477" s="44"/>
      <c r="M1477" s="44"/>
      <c r="N1477" s="44"/>
    </row>
    <row r="1478" spans="1:14" ht="12.75">
      <c r="A1478" s="186"/>
      <c r="B1478" s="181"/>
      <c r="C1478" s="106" t="s">
        <v>3739</v>
      </c>
      <c r="D1478" s="84" t="s">
        <v>3999</v>
      </c>
      <c r="E1478" s="84" t="s">
        <v>4000</v>
      </c>
      <c r="F1478" s="161">
        <v>6.923</v>
      </c>
      <c r="G1478" s="78" t="s">
        <v>2109</v>
      </c>
      <c r="H1478" s="161">
        <v>6.923</v>
      </c>
      <c r="I1478" s="142"/>
      <c r="J1478" s="142"/>
      <c r="K1478" s="178"/>
      <c r="L1478" s="44"/>
      <c r="M1478" s="44"/>
      <c r="N1478" s="44"/>
    </row>
    <row r="1479" spans="1:14" ht="33.75">
      <c r="A1479" s="186"/>
      <c r="B1479" s="84" t="s">
        <v>4001</v>
      </c>
      <c r="C1479" s="106" t="s">
        <v>3773</v>
      </c>
      <c r="D1479" s="84" t="s">
        <v>3998</v>
      </c>
      <c r="E1479" s="84" t="s">
        <v>4002</v>
      </c>
      <c r="F1479" s="160">
        <v>0.637</v>
      </c>
      <c r="G1479" s="78" t="s">
        <v>2109</v>
      </c>
      <c r="H1479" s="160">
        <v>0.637</v>
      </c>
      <c r="I1479" s="142"/>
      <c r="J1479" s="142"/>
      <c r="K1479" s="178"/>
      <c r="L1479" s="44"/>
      <c r="M1479" s="44"/>
      <c r="N1479" s="44"/>
    </row>
    <row r="1480" spans="1:11" s="44" customFormat="1" ht="12.75" customHeight="1">
      <c r="A1480" s="141" t="s">
        <v>4490</v>
      </c>
      <c r="B1480" s="72" t="s">
        <v>2400</v>
      </c>
      <c r="C1480" s="110" t="s">
        <v>3739</v>
      </c>
      <c r="D1480" s="73" t="s">
        <v>4003</v>
      </c>
      <c r="E1480" s="73" t="s">
        <v>4004</v>
      </c>
      <c r="F1480" s="46">
        <v>34.703</v>
      </c>
      <c r="G1480" s="55" t="s">
        <v>2108</v>
      </c>
      <c r="H1480" s="46">
        <f>F1480</f>
        <v>34.703</v>
      </c>
      <c r="I1480" s="142"/>
      <c r="J1480" s="142"/>
      <c r="K1480" s="81" t="s">
        <v>3492</v>
      </c>
    </row>
    <row r="1481" spans="1:14" ht="31.5">
      <c r="A1481" s="162" t="s">
        <v>4351</v>
      </c>
      <c r="B1481" s="72" t="s">
        <v>4833</v>
      </c>
      <c r="C1481" s="110" t="s">
        <v>3739</v>
      </c>
      <c r="D1481" s="51" t="s">
        <v>4011</v>
      </c>
      <c r="E1481" s="51" t="s">
        <v>4010</v>
      </c>
      <c r="F1481" s="46">
        <v>0.187</v>
      </c>
      <c r="G1481" s="55" t="s">
        <v>2109</v>
      </c>
      <c r="H1481" s="46">
        <f>F1481</f>
        <v>0.187</v>
      </c>
      <c r="I1481" s="79"/>
      <c r="J1481" s="142"/>
      <c r="K1481" s="81" t="s">
        <v>3492</v>
      </c>
      <c r="L1481" s="44"/>
      <c r="M1481" s="44"/>
      <c r="N1481" s="44"/>
    </row>
    <row r="1482" spans="1:14" ht="12.75">
      <c r="A1482" s="187" t="s">
        <v>4005</v>
      </c>
      <c r="B1482" s="187"/>
      <c r="C1482" s="187"/>
      <c r="D1482" s="187"/>
      <c r="E1482" s="187"/>
      <c r="F1482" s="46">
        <f>F1480+F1477+F1476+F1471+F1463+F1457+F1453+F1452+F1447+F1444+F1441+F1437+F1436+F1433+F1432+F1429+F1428+F1427+F1426+F1421+F1420+F1419+F1418+F1412+F1404+F1401+F1398+F1394+F1391+F1388+F1387+F1384+F1383+F1373+F1367+F1364+F1361+F1355+F1481</f>
        <v>502.62</v>
      </c>
      <c r="G1482" s="46"/>
      <c r="H1482" s="79"/>
      <c r="I1482" s="142"/>
      <c r="J1482" s="142"/>
      <c r="K1482" s="59"/>
      <c r="L1482" s="44"/>
      <c r="M1482" s="44"/>
      <c r="N1482" s="44"/>
    </row>
    <row r="1483" spans="1:14" ht="12.75">
      <c r="A1483" s="188" t="s">
        <v>2401</v>
      </c>
      <c r="B1483" s="188"/>
      <c r="C1483" s="188"/>
      <c r="D1483" s="188"/>
      <c r="E1483" s="188"/>
      <c r="F1483" s="188"/>
      <c r="G1483" s="188"/>
      <c r="H1483" s="188"/>
      <c r="I1483" s="89"/>
      <c r="J1483" s="89"/>
      <c r="K1483" s="59"/>
      <c r="L1483" s="64"/>
      <c r="M1483" s="65"/>
      <c r="N1483" s="65"/>
    </row>
    <row r="1484" spans="1:14" ht="21">
      <c r="A1484" s="80" t="s">
        <v>4018</v>
      </c>
      <c r="B1484" s="51" t="s">
        <v>341</v>
      </c>
      <c r="C1484" s="51" t="s">
        <v>2404</v>
      </c>
      <c r="D1484" s="51" t="s">
        <v>2403</v>
      </c>
      <c r="E1484" s="51" t="s">
        <v>2405</v>
      </c>
      <c r="F1484" s="46">
        <v>14.212</v>
      </c>
      <c r="G1484" s="55" t="s">
        <v>2108</v>
      </c>
      <c r="H1484" s="56">
        <f>F1484</f>
        <v>14.212</v>
      </c>
      <c r="I1484" s="47"/>
      <c r="J1484" s="47"/>
      <c r="K1484" s="75" t="s">
        <v>3492</v>
      </c>
      <c r="L1484" s="21"/>
      <c r="M1484" s="65"/>
      <c r="N1484" s="65"/>
    </row>
    <row r="1485" spans="1:14" ht="31.5">
      <c r="A1485" s="179" t="s">
        <v>4491</v>
      </c>
      <c r="B1485" s="51" t="s">
        <v>2406</v>
      </c>
      <c r="C1485" s="51" t="s">
        <v>2107</v>
      </c>
      <c r="D1485" s="51" t="s">
        <v>4701</v>
      </c>
      <c r="E1485" s="51" t="s">
        <v>2417</v>
      </c>
      <c r="F1485" s="46">
        <f>F1486+F1487+F1488+F1489</f>
        <v>7.365</v>
      </c>
      <c r="G1485" s="55" t="s">
        <v>2108</v>
      </c>
      <c r="H1485" s="56">
        <v>8.95</v>
      </c>
      <c r="I1485" s="47"/>
      <c r="J1485" s="47"/>
      <c r="K1485" s="197" t="s">
        <v>3492</v>
      </c>
      <c r="L1485" s="21"/>
      <c r="M1485" s="65"/>
      <c r="N1485" s="65"/>
    </row>
    <row r="1486" spans="1:14" ht="33.75">
      <c r="A1486" s="179"/>
      <c r="B1486" s="85" t="s">
        <v>2407</v>
      </c>
      <c r="C1486" s="85" t="s">
        <v>2408</v>
      </c>
      <c r="D1486" s="85" t="s">
        <v>4701</v>
      </c>
      <c r="E1486" s="85" t="s">
        <v>2409</v>
      </c>
      <c r="F1486" s="77">
        <v>2.206</v>
      </c>
      <c r="G1486" s="78" t="s">
        <v>2108</v>
      </c>
      <c r="H1486" s="47">
        <v>2.206</v>
      </c>
      <c r="I1486" s="47"/>
      <c r="J1486" s="47"/>
      <c r="K1486" s="197"/>
      <c r="L1486" s="21"/>
      <c r="M1486" s="65"/>
      <c r="N1486" s="65"/>
    </row>
    <row r="1487" spans="1:14" ht="22.5">
      <c r="A1487" s="179"/>
      <c r="B1487" s="85" t="s">
        <v>2406</v>
      </c>
      <c r="C1487" s="85" t="s">
        <v>2404</v>
      </c>
      <c r="D1487" s="85" t="s">
        <v>2410</v>
      </c>
      <c r="E1487" s="85" t="s">
        <v>2411</v>
      </c>
      <c r="F1487" s="77">
        <v>0.681</v>
      </c>
      <c r="G1487" s="78" t="s">
        <v>2108</v>
      </c>
      <c r="H1487" s="47">
        <v>0.681</v>
      </c>
      <c r="I1487" s="47"/>
      <c r="J1487" s="47"/>
      <c r="K1487" s="197"/>
      <c r="L1487" s="21"/>
      <c r="M1487" s="65"/>
      <c r="N1487" s="65"/>
    </row>
    <row r="1488" spans="1:14" ht="33.75">
      <c r="A1488" s="179"/>
      <c r="B1488" s="85" t="s">
        <v>2412</v>
      </c>
      <c r="C1488" s="85" t="s">
        <v>2413</v>
      </c>
      <c r="D1488" s="85" t="s">
        <v>2414</v>
      </c>
      <c r="E1488" s="85" t="s">
        <v>2415</v>
      </c>
      <c r="F1488" s="77">
        <v>1.865</v>
      </c>
      <c r="G1488" s="78" t="s">
        <v>2108</v>
      </c>
      <c r="H1488" s="47">
        <v>1.865</v>
      </c>
      <c r="I1488" s="47"/>
      <c r="J1488" s="47"/>
      <c r="K1488" s="197"/>
      <c r="L1488" s="21"/>
      <c r="M1488" s="65"/>
      <c r="N1488" s="65"/>
    </row>
    <row r="1489" spans="1:14" ht="22.5">
      <c r="A1489" s="179"/>
      <c r="B1489" s="85" t="s">
        <v>2406</v>
      </c>
      <c r="C1489" s="85" t="s">
        <v>2404</v>
      </c>
      <c r="D1489" s="85" t="s">
        <v>2416</v>
      </c>
      <c r="E1489" s="85" t="s">
        <v>2417</v>
      </c>
      <c r="F1489" s="77">
        <v>2.613</v>
      </c>
      <c r="G1489" s="78" t="s">
        <v>2108</v>
      </c>
      <c r="H1489" s="47">
        <v>2.613</v>
      </c>
      <c r="I1489" s="47"/>
      <c r="J1489" s="47"/>
      <c r="K1489" s="197"/>
      <c r="L1489" s="21"/>
      <c r="M1489" s="65"/>
      <c r="N1489" s="65"/>
    </row>
    <row r="1490" spans="1:14" ht="42">
      <c r="A1490" s="254" t="s">
        <v>4492</v>
      </c>
      <c r="B1490" s="51" t="s">
        <v>2419</v>
      </c>
      <c r="C1490" s="51" t="s">
        <v>2404</v>
      </c>
      <c r="D1490" s="51" t="s">
        <v>4702</v>
      </c>
      <c r="E1490" s="51" t="s">
        <v>2420</v>
      </c>
      <c r="F1490" s="46">
        <f>F1491</f>
        <v>26.111</v>
      </c>
      <c r="G1490" s="55" t="s">
        <v>2109</v>
      </c>
      <c r="H1490" s="56">
        <f>H1491</f>
        <v>26.111</v>
      </c>
      <c r="I1490" s="47"/>
      <c r="J1490" s="47"/>
      <c r="K1490" s="197" t="s">
        <v>3492</v>
      </c>
      <c r="L1490" s="21"/>
      <c r="M1490" s="65"/>
      <c r="N1490" s="65"/>
    </row>
    <row r="1491" spans="1:14" ht="45">
      <c r="A1491" s="255"/>
      <c r="B1491" s="85" t="s">
        <v>2419</v>
      </c>
      <c r="C1491" s="85" t="s">
        <v>2404</v>
      </c>
      <c r="D1491" s="85" t="s">
        <v>4702</v>
      </c>
      <c r="E1491" s="85" t="s">
        <v>2420</v>
      </c>
      <c r="F1491" s="77">
        <v>26.111</v>
      </c>
      <c r="G1491" s="78" t="s">
        <v>2109</v>
      </c>
      <c r="H1491" s="47">
        <v>26.111</v>
      </c>
      <c r="I1491" s="47"/>
      <c r="J1491" s="47"/>
      <c r="K1491" s="197"/>
      <c r="L1491" s="21"/>
      <c r="M1491" s="65"/>
      <c r="N1491" s="65"/>
    </row>
    <row r="1492" spans="1:14" ht="31.5">
      <c r="A1492" s="179" t="s">
        <v>4493</v>
      </c>
      <c r="B1492" s="51" t="s">
        <v>2421</v>
      </c>
      <c r="C1492" s="51" t="s">
        <v>2107</v>
      </c>
      <c r="D1492" s="51" t="s">
        <v>4703</v>
      </c>
      <c r="E1492" s="51" t="s">
        <v>1898</v>
      </c>
      <c r="F1492" s="46">
        <f>F1493+F1494</f>
        <v>2.885</v>
      </c>
      <c r="G1492" s="55" t="s">
        <v>2109</v>
      </c>
      <c r="H1492" s="56">
        <f>H1493+H1494</f>
        <v>2.885</v>
      </c>
      <c r="I1492" s="47"/>
      <c r="J1492" s="47"/>
      <c r="K1492" s="197" t="s">
        <v>3492</v>
      </c>
      <c r="L1492" s="21"/>
      <c r="M1492" s="65"/>
      <c r="N1492" s="65"/>
    </row>
    <row r="1493" spans="1:14" ht="45">
      <c r="A1493" s="179"/>
      <c r="B1493" s="85" t="s">
        <v>1895</v>
      </c>
      <c r="C1493" s="85" t="s">
        <v>2413</v>
      </c>
      <c r="D1493" s="85" t="s">
        <v>4703</v>
      </c>
      <c r="E1493" s="85" t="s">
        <v>1896</v>
      </c>
      <c r="F1493" s="77">
        <v>1.528</v>
      </c>
      <c r="G1493" s="78" t="s">
        <v>2109</v>
      </c>
      <c r="H1493" s="47">
        <v>1.528</v>
      </c>
      <c r="I1493" s="47"/>
      <c r="J1493" s="47"/>
      <c r="K1493" s="197"/>
      <c r="L1493" s="21"/>
      <c r="M1493" s="65"/>
      <c r="N1493" s="65"/>
    </row>
    <row r="1494" spans="1:14" ht="22.5">
      <c r="A1494" s="179"/>
      <c r="B1494" s="85" t="s">
        <v>2421</v>
      </c>
      <c r="C1494" s="85" t="s">
        <v>2404</v>
      </c>
      <c r="D1494" s="85" t="s">
        <v>1897</v>
      </c>
      <c r="E1494" s="85" t="s">
        <v>1898</v>
      </c>
      <c r="F1494" s="77">
        <v>1.357</v>
      </c>
      <c r="G1494" s="78" t="s">
        <v>2109</v>
      </c>
      <c r="H1494" s="47">
        <v>1.357</v>
      </c>
      <c r="I1494" s="47"/>
      <c r="J1494" s="47"/>
      <c r="K1494" s="197"/>
      <c r="L1494" s="21"/>
      <c r="M1494" s="65"/>
      <c r="N1494" s="65"/>
    </row>
    <row r="1495" spans="1:14" ht="42">
      <c r="A1495" s="179" t="s">
        <v>4494</v>
      </c>
      <c r="B1495" s="51" t="s">
        <v>1899</v>
      </c>
      <c r="C1495" s="51" t="s">
        <v>2107</v>
      </c>
      <c r="D1495" s="51" t="s">
        <v>4869</v>
      </c>
      <c r="E1495" s="51" t="s">
        <v>1900</v>
      </c>
      <c r="F1495" s="46">
        <v>17.338</v>
      </c>
      <c r="G1495" s="55" t="s">
        <v>2109</v>
      </c>
      <c r="H1495" s="56">
        <v>17.338</v>
      </c>
      <c r="I1495" s="47"/>
      <c r="J1495" s="47"/>
      <c r="K1495" s="197" t="s">
        <v>3492</v>
      </c>
      <c r="L1495" s="21"/>
      <c r="M1495" s="65"/>
      <c r="N1495" s="65"/>
    </row>
    <row r="1496" spans="1:14" ht="45">
      <c r="A1496" s="179"/>
      <c r="B1496" s="85" t="s">
        <v>1901</v>
      </c>
      <c r="C1496" s="85" t="s">
        <v>2404</v>
      </c>
      <c r="D1496" s="85" t="s">
        <v>4869</v>
      </c>
      <c r="E1496" s="85" t="s">
        <v>4918</v>
      </c>
      <c r="F1496" s="77">
        <v>2.12</v>
      </c>
      <c r="G1496" s="78" t="s">
        <v>2109</v>
      </c>
      <c r="H1496" s="47">
        <v>2.12</v>
      </c>
      <c r="I1496" s="47"/>
      <c r="J1496" s="47"/>
      <c r="K1496" s="197"/>
      <c r="L1496" s="21"/>
      <c r="M1496" s="65"/>
      <c r="N1496" s="65"/>
    </row>
    <row r="1497" spans="1:14" ht="67.5">
      <c r="A1497" s="179"/>
      <c r="B1497" s="85" t="s">
        <v>1902</v>
      </c>
      <c r="C1497" s="85" t="s">
        <v>1903</v>
      </c>
      <c r="D1497" s="85" t="s">
        <v>4870</v>
      </c>
      <c r="E1497" s="85" t="s">
        <v>1904</v>
      </c>
      <c r="F1497" s="77">
        <v>1.305</v>
      </c>
      <c r="G1497" s="78" t="s">
        <v>2109</v>
      </c>
      <c r="H1497" s="47">
        <v>1.305</v>
      </c>
      <c r="I1497" s="47"/>
      <c r="J1497" s="47"/>
      <c r="K1497" s="197"/>
      <c r="L1497" s="21"/>
      <c r="M1497" s="65"/>
      <c r="N1497" s="65"/>
    </row>
    <row r="1498" spans="1:14" ht="45">
      <c r="A1498" s="179"/>
      <c r="B1498" s="85" t="s">
        <v>1901</v>
      </c>
      <c r="C1498" s="85" t="s">
        <v>2404</v>
      </c>
      <c r="D1498" s="85" t="s">
        <v>1905</v>
      </c>
      <c r="E1498" s="85" t="s">
        <v>1906</v>
      </c>
      <c r="F1498" s="77">
        <v>8.968</v>
      </c>
      <c r="G1498" s="78" t="s">
        <v>2109</v>
      </c>
      <c r="H1498" s="47">
        <v>8.968</v>
      </c>
      <c r="I1498" s="47"/>
      <c r="J1498" s="47"/>
      <c r="K1498" s="197"/>
      <c r="L1498" s="21"/>
      <c r="M1498" s="65"/>
      <c r="N1498" s="65"/>
    </row>
    <row r="1499" spans="1:14" ht="67.5">
      <c r="A1499" s="179"/>
      <c r="B1499" s="85" t="s">
        <v>1907</v>
      </c>
      <c r="C1499" s="85" t="s">
        <v>1908</v>
      </c>
      <c r="D1499" s="85" t="s">
        <v>1909</v>
      </c>
      <c r="E1499" s="85" t="s">
        <v>1910</v>
      </c>
      <c r="F1499" s="77">
        <v>3.274</v>
      </c>
      <c r="G1499" s="78" t="s">
        <v>2109</v>
      </c>
      <c r="H1499" s="47">
        <v>3.274</v>
      </c>
      <c r="I1499" s="47"/>
      <c r="J1499" s="47"/>
      <c r="K1499" s="197"/>
      <c r="L1499" s="21"/>
      <c r="M1499" s="65"/>
      <c r="N1499" s="65"/>
    </row>
    <row r="1500" spans="1:14" ht="45">
      <c r="A1500" s="179"/>
      <c r="B1500" s="85" t="s">
        <v>1901</v>
      </c>
      <c r="C1500" s="85" t="s">
        <v>2404</v>
      </c>
      <c r="D1500" s="85" t="s">
        <v>1911</v>
      </c>
      <c r="E1500" s="85" t="s">
        <v>1900</v>
      </c>
      <c r="F1500" s="77">
        <v>1.671</v>
      </c>
      <c r="G1500" s="78" t="s">
        <v>2109</v>
      </c>
      <c r="H1500" s="47">
        <v>1.671</v>
      </c>
      <c r="I1500" s="47"/>
      <c r="J1500" s="47"/>
      <c r="K1500" s="197"/>
      <c r="L1500" s="21"/>
      <c r="M1500" s="65"/>
      <c r="N1500" s="65"/>
    </row>
    <row r="1501" spans="1:14" ht="31.5">
      <c r="A1501" s="162" t="s">
        <v>4495</v>
      </c>
      <c r="B1501" s="51" t="s">
        <v>1912</v>
      </c>
      <c r="C1501" s="51" t="s">
        <v>2404</v>
      </c>
      <c r="D1501" s="51" t="s">
        <v>4871</v>
      </c>
      <c r="E1501" s="51" t="s">
        <v>1913</v>
      </c>
      <c r="F1501" s="46">
        <v>6.962</v>
      </c>
      <c r="G1501" s="55" t="s">
        <v>2108</v>
      </c>
      <c r="H1501" s="56">
        <f>F1501</f>
        <v>6.962</v>
      </c>
      <c r="I1501" s="47"/>
      <c r="J1501" s="47"/>
      <c r="K1501" s="48" t="s">
        <v>3492</v>
      </c>
      <c r="L1501" s="21"/>
      <c r="M1501" s="65"/>
      <c r="N1501" s="65"/>
    </row>
    <row r="1502" spans="1:14" ht="31.5">
      <c r="A1502" s="162" t="s">
        <v>4496</v>
      </c>
      <c r="B1502" s="51" t="s">
        <v>1307</v>
      </c>
      <c r="C1502" s="51" t="s">
        <v>2404</v>
      </c>
      <c r="D1502" s="51" t="s">
        <v>4704</v>
      </c>
      <c r="E1502" s="51" t="s">
        <v>1308</v>
      </c>
      <c r="F1502" s="46">
        <v>1.572</v>
      </c>
      <c r="G1502" s="55" t="s">
        <v>2109</v>
      </c>
      <c r="H1502" s="56">
        <f>F1502</f>
        <v>1.572</v>
      </c>
      <c r="I1502" s="47"/>
      <c r="J1502" s="47"/>
      <c r="K1502" s="48" t="s">
        <v>3492</v>
      </c>
      <c r="L1502" s="21"/>
      <c r="M1502" s="65"/>
      <c r="N1502" s="65"/>
    </row>
    <row r="1503" spans="1:14" ht="21">
      <c r="A1503" s="162" t="s">
        <v>4019</v>
      </c>
      <c r="B1503" s="51" t="s">
        <v>343</v>
      </c>
      <c r="C1503" s="51" t="s">
        <v>2404</v>
      </c>
      <c r="D1503" s="51" t="s">
        <v>1309</v>
      </c>
      <c r="E1503" s="51" t="s">
        <v>1310</v>
      </c>
      <c r="F1503" s="46">
        <v>4.507</v>
      </c>
      <c r="G1503" s="55" t="s">
        <v>2109</v>
      </c>
      <c r="H1503" s="56">
        <f>F1503</f>
        <v>4.507</v>
      </c>
      <c r="I1503" s="47"/>
      <c r="J1503" s="47"/>
      <c r="K1503" s="48" t="s">
        <v>3492</v>
      </c>
      <c r="L1503" s="21"/>
      <c r="M1503" s="65"/>
      <c r="N1503" s="65"/>
    </row>
    <row r="1504" spans="1:14" ht="31.5">
      <c r="A1504" s="162" t="s">
        <v>4497</v>
      </c>
      <c r="B1504" s="51" t="s">
        <v>1311</v>
      </c>
      <c r="C1504" s="51" t="s">
        <v>2404</v>
      </c>
      <c r="D1504" s="51" t="s">
        <v>4705</v>
      </c>
      <c r="E1504" s="51" t="s">
        <v>1312</v>
      </c>
      <c r="F1504" s="46">
        <v>1.399</v>
      </c>
      <c r="G1504" s="55" t="s">
        <v>2109</v>
      </c>
      <c r="H1504" s="56">
        <f>F1504</f>
        <v>1.399</v>
      </c>
      <c r="I1504" s="47"/>
      <c r="J1504" s="47"/>
      <c r="K1504" s="48" t="s">
        <v>3492</v>
      </c>
      <c r="L1504" s="21"/>
      <c r="M1504" s="65"/>
      <c r="N1504" s="65"/>
    </row>
    <row r="1505" spans="1:14" ht="31.5">
      <c r="A1505" s="179" t="s">
        <v>4498</v>
      </c>
      <c r="B1505" s="51" t="s">
        <v>1313</v>
      </c>
      <c r="C1505" s="51" t="s">
        <v>2107</v>
      </c>
      <c r="D1505" s="51" t="s">
        <v>4706</v>
      </c>
      <c r="E1505" s="51" t="s">
        <v>4707</v>
      </c>
      <c r="F1505" s="46">
        <f>F1506+F1507</f>
        <v>7.332</v>
      </c>
      <c r="G1505" s="55" t="s">
        <v>2109</v>
      </c>
      <c r="H1505" s="56">
        <f>H1506+H1507</f>
        <v>7.332</v>
      </c>
      <c r="I1505" s="47"/>
      <c r="J1505" s="47"/>
      <c r="K1505" s="197" t="s">
        <v>3492</v>
      </c>
      <c r="L1505" s="21"/>
      <c r="M1505" s="65"/>
      <c r="N1505" s="65"/>
    </row>
    <row r="1506" spans="1:14" ht="33.75">
      <c r="A1506" s="179"/>
      <c r="B1506" s="85" t="s">
        <v>1313</v>
      </c>
      <c r="C1506" s="85" t="s">
        <v>2404</v>
      </c>
      <c r="D1506" s="85" t="s">
        <v>4706</v>
      </c>
      <c r="E1506" s="85" t="s">
        <v>1314</v>
      </c>
      <c r="F1506" s="77">
        <v>3.067</v>
      </c>
      <c r="G1506" s="78" t="s">
        <v>2109</v>
      </c>
      <c r="H1506" s="47">
        <v>3.067</v>
      </c>
      <c r="I1506" s="47"/>
      <c r="J1506" s="47"/>
      <c r="K1506" s="197"/>
      <c r="L1506" s="21"/>
      <c r="M1506" s="65"/>
      <c r="N1506" s="65"/>
    </row>
    <row r="1507" spans="1:14" ht="33.75">
      <c r="A1507" s="179"/>
      <c r="B1507" s="85" t="s">
        <v>1313</v>
      </c>
      <c r="C1507" s="85" t="s">
        <v>2404</v>
      </c>
      <c r="D1507" s="85" t="s">
        <v>1315</v>
      </c>
      <c r="E1507" s="85" t="s">
        <v>4708</v>
      </c>
      <c r="F1507" s="77">
        <v>4.265</v>
      </c>
      <c r="G1507" s="78" t="s">
        <v>2109</v>
      </c>
      <c r="H1507" s="47">
        <v>4.265</v>
      </c>
      <c r="I1507" s="47"/>
      <c r="J1507" s="47"/>
      <c r="K1507" s="197"/>
      <c r="L1507" s="21"/>
      <c r="M1507" s="65"/>
      <c r="N1507" s="65"/>
    </row>
    <row r="1508" spans="1:14" ht="31.5">
      <c r="A1508" s="162" t="s">
        <v>4499</v>
      </c>
      <c r="B1508" s="51" t="s">
        <v>1316</v>
      </c>
      <c r="C1508" s="51" t="s">
        <v>2404</v>
      </c>
      <c r="D1508" s="51" t="s">
        <v>4709</v>
      </c>
      <c r="E1508" s="51" t="s">
        <v>1317</v>
      </c>
      <c r="F1508" s="46">
        <v>7.601</v>
      </c>
      <c r="G1508" s="55" t="s">
        <v>2109</v>
      </c>
      <c r="H1508" s="56">
        <f>F1508</f>
        <v>7.601</v>
      </c>
      <c r="I1508" s="47"/>
      <c r="J1508" s="47"/>
      <c r="K1508" s="48" t="s">
        <v>3492</v>
      </c>
      <c r="L1508" s="21"/>
      <c r="M1508" s="65"/>
      <c r="N1508" s="65"/>
    </row>
    <row r="1509" spans="1:14" ht="31.5">
      <c r="A1509" s="162" t="s">
        <v>4500</v>
      </c>
      <c r="B1509" s="51" t="s">
        <v>1318</v>
      </c>
      <c r="C1509" s="51" t="s">
        <v>2404</v>
      </c>
      <c r="D1509" s="51" t="s">
        <v>4872</v>
      </c>
      <c r="E1509" s="51" t="s">
        <v>1319</v>
      </c>
      <c r="F1509" s="46">
        <v>1.104</v>
      </c>
      <c r="G1509" s="55" t="s">
        <v>2109</v>
      </c>
      <c r="H1509" s="56">
        <f>F1509</f>
        <v>1.104</v>
      </c>
      <c r="I1509" s="47"/>
      <c r="J1509" s="47"/>
      <c r="K1509" s="48" t="s">
        <v>3492</v>
      </c>
      <c r="L1509" s="21"/>
      <c r="M1509" s="65"/>
      <c r="N1509" s="65"/>
    </row>
    <row r="1510" spans="1:14" ht="31.5">
      <c r="A1510" s="179" t="s">
        <v>4501</v>
      </c>
      <c r="B1510" s="51" t="s">
        <v>1320</v>
      </c>
      <c r="C1510" s="51" t="s">
        <v>2107</v>
      </c>
      <c r="D1510" s="51" t="s">
        <v>4873</v>
      </c>
      <c r="E1510" s="51" t="s">
        <v>4710</v>
      </c>
      <c r="F1510" s="46">
        <f>F1511+F1512</f>
        <v>9.715</v>
      </c>
      <c r="G1510" s="55" t="s">
        <v>2108</v>
      </c>
      <c r="H1510" s="56">
        <f>H1511+H1512</f>
        <v>9.715</v>
      </c>
      <c r="I1510" s="47"/>
      <c r="J1510" s="47"/>
      <c r="K1510" s="197" t="s">
        <v>3492</v>
      </c>
      <c r="L1510" s="21"/>
      <c r="M1510" s="65"/>
      <c r="N1510" s="65"/>
    </row>
    <row r="1511" spans="1:14" ht="33.75">
      <c r="A1511" s="179"/>
      <c r="B1511" s="85" t="s">
        <v>1320</v>
      </c>
      <c r="C1511" s="85" t="s">
        <v>2404</v>
      </c>
      <c r="D1511" s="85" t="s">
        <v>4873</v>
      </c>
      <c r="E1511" s="85" t="s">
        <v>1321</v>
      </c>
      <c r="F1511" s="77">
        <v>8.806</v>
      </c>
      <c r="G1511" s="78" t="s">
        <v>2108</v>
      </c>
      <c r="H1511" s="47">
        <v>8.806</v>
      </c>
      <c r="I1511" s="47"/>
      <c r="J1511" s="47"/>
      <c r="K1511" s="197"/>
      <c r="L1511" s="21"/>
      <c r="M1511" s="65"/>
      <c r="N1511" s="65"/>
    </row>
    <row r="1512" spans="1:14" ht="33.75">
      <c r="A1512" s="179"/>
      <c r="B1512" s="85" t="s">
        <v>4919</v>
      </c>
      <c r="C1512" s="85" t="s">
        <v>2404</v>
      </c>
      <c r="D1512" s="85" t="s">
        <v>2245</v>
      </c>
      <c r="E1512" s="85" t="s">
        <v>4711</v>
      </c>
      <c r="F1512" s="77">
        <v>0.909</v>
      </c>
      <c r="G1512" s="78" t="s">
        <v>2108</v>
      </c>
      <c r="H1512" s="47">
        <v>0.909</v>
      </c>
      <c r="I1512" s="47"/>
      <c r="J1512" s="47"/>
      <c r="K1512" s="197"/>
      <c r="L1512" s="21"/>
      <c r="M1512" s="65"/>
      <c r="N1512" s="65"/>
    </row>
    <row r="1513" spans="1:14" ht="42">
      <c r="A1513" s="162" t="s">
        <v>4502</v>
      </c>
      <c r="B1513" s="51" t="s">
        <v>2246</v>
      </c>
      <c r="C1513" s="51" t="s">
        <v>2404</v>
      </c>
      <c r="D1513" s="51" t="s">
        <v>4874</v>
      </c>
      <c r="E1513" s="51" t="s">
        <v>2247</v>
      </c>
      <c r="F1513" s="46">
        <v>0.044</v>
      </c>
      <c r="G1513" s="55" t="s">
        <v>2108</v>
      </c>
      <c r="H1513" s="56">
        <f>F1513</f>
        <v>0.044</v>
      </c>
      <c r="I1513" s="47"/>
      <c r="J1513" s="47"/>
      <c r="K1513" s="48" t="s">
        <v>3492</v>
      </c>
      <c r="L1513" s="21"/>
      <c r="M1513" s="65"/>
      <c r="N1513" s="65"/>
    </row>
    <row r="1514" spans="1:14" ht="31.5">
      <c r="A1514" s="162" t="s">
        <v>4503</v>
      </c>
      <c r="B1514" s="51" t="s">
        <v>2248</v>
      </c>
      <c r="C1514" s="51" t="s">
        <v>2404</v>
      </c>
      <c r="D1514" s="51" t="s">
        <v>4712</v>
      </c>
      <c r="E1514" s="51" t="s">
        <v>2249</v>
      </c>
      <c r="F1514" s="46">
        <v>2.563</v>
      </c>
      <c r="G1514" s="55" t="s">
        <v>2109</v>
      </c>
      <c r="H1514" s="56">
        <f>F1514</f>
        <v>2.563</v>
      </c>
      <c r="I1514" s="47"/>
      <c r="J1514" s="47"/>
      <c r="K1514" s="48" t="s">
        <v>3492</v>
      </c>
      <c r="L1514" s="21"/>
      <c r="M1514" s="65"/>
      <c r="N1514" s="65"/>
    </row>
    <row r="1515" spans="1:14" ht="32.25">
      <c r="A1515" s="179" t="s">
        <v>4504</v>
      </c>
      <c r="B1515" s="51" t="s">
        <v>2250</v>
      </c>
      <c r="C1515" s="51" t="s">
        <v>2107</v>
      </c>
      <c r="D1515" s="51" t="s">
        <v>4875</v>
      </c>
      <c r="E1515" s="51" t="s">
        <v>2260</v>
      </c>
      <c r="F1515" s="46">
        <f>F1516+F1517+F1518+F1519+F1520</f>
        <v>9.548</v>
      </c>
      <c r="G1515" s="55" t="s">
        <v>2108</v>
      </c>
      <c r="H1515" s="56">
        <f>H1516+H1517+H1518+H1519+H1520</f>
        <v>9.548</v>
      </c>
      <c r="I1515" s="47"/>
      <c r="J1515" s="47"/>
      <c r="K1515" s="197" t="s">
        <v>3492</v>
      </c>
      <c r="L1515" s="21"/>
      <c r="M1515" s="65"/>
      <c r="N1515" s="65"/>
    </row>
    <row r="1516" spans="1:14" ht="33.75">
      <c r="A1516" s="179"/>
      <c r="B1516" s="85" t="s">
        <v>2251</v>
      </c>
      <c r="C1516" s="85" t="s">
        <v>2404</v>
      </c>
      <c r="D1516" s="85" t="s">
        <v>4876</v>
      </c>
      <c r="E1516" s="85" t="s">
        <v>2252</v>
      </c>
      <c r="F1516" s="77">
        <v>1.248</v>
      </c>
      <c r="G1516" s="78" t="s">
        <v>2108</v>
      </c>
      <c r="H1516" s="47">
        <v>1.248</v>
      </c>
      <c r="I1516" s="47"/>
      <c r="J1516" s="47"/>
      <c r="K1516" s="197"/>
      <c r="L1516" s="21"/>
      <c r="M1516" s="65"/>
      <c r="N1516" s="65"/>
    </row>
    <row r="1517" spans="1:14" ht="22.5">
      <c r="A1517" s="179"/>
      <c r="B1517" s="85" t="s">
        <v>2250</v>
      </c>
      <c r="C1517" s="85" t="s">
        <v>2404</v>
      </c>
      <c r="D1517" s="85" t="s">
        <v>2253</v>
      </c>
      <c r="E1517" s="85" t="s">
        <v>4877</v>
      </c>
      <c r="F1517" s="77">
        <v>0.126</v>
      </c>
      <c r="G1517" s="78" t="s">
        <v>2108</v>
      </c>
      <c r="H1517" s="47">
        <v>0.126</v>
      </c>
      <c r="I1517" s="47"/>
      <c r="J1517" s="47"/>
      <c r="K1517" s="197"/>
      <c r="L1517" s="21"/>
      <c r="M1517" s="65"/>
      <c r="N1517" s="65"/>
    </row>
    <row r="1518" spans="1:14" ht="22.5">
      <c r="A1518" s="179"/>
      <c r="B1518" s="85" t="s">
        <v>2250</v>
      </c>
      <c r="C1518" s="85" t="s">
        <v>2404</v>
      </c>
      <c r="D1518" s="85" t="s">
        <v>4878</v>
      </c>
      <c r="E1518" s="85" t="s">
        <v>2254</v>
      </c>
      <c r="F1518" s="77">
        <v>1.25</v>
      </c>
      <c r="G1518" s="78" t="s">
        <v>2108</v>
      </c>
      <c r="H1518" s="47">
        <v>1.25</v>
      </c>
      <c r="I1518" s="47"/>
      <c r="J1518" s="47"/>
      <c r="K1518" s="197"/>
      <c r="L1518" s="21"/>
      <c r="M1518" s="65"/>
      <c r="N1518" s="65"/>
    </row>
    <row r="1519" spans="1:14" ht="33.75">
      <c r="A1519" s="179"/>
      <c r="B1519" s="85" t="s">
        <v>2255</v>
      </c>
      <c r="C1519" s="85" t="s">
        <v>2256</v>
      </c>
      <c r="D1519" s="85" t="s">
        <v>2257</v>
      </c>
      <c r="E1519" s="85" t="s">
        <v>2258</v>
      </c>
      <c r="F1519" s="77">
        <v>4.946</v>
      </c>
      <c r="G1519" s="78" t="s">
        <v>2108</v>
      </c>
      <c r="H1519" s="47">
        <v>4.946</v>
      </c>
      <c r="I1519" s="47"/>
      <c r="J1519" s="47"/>
      <c r="K1519" s="197"/>
      <c r="L1519" s="21"/>
      <c r="M1519" s="65"/>
      <c r="N1519" s="65"/>
    </row>
    <row r="1520" spans="1:14" ht="22.5">
      <c r="A1520" s="179"/>
      <c r="B1520" s="85" t="s">
        <v>2251</v>
      </c>
      <c r="C1520" s="85" t="s">
        <v>2404</v>
      </c>
      <c r="D1520" s="85" t="s">
        <v>2259</v>
      </c>
      <c r="E1520" s="85" t="s">
        <v>2260</v>
      </c>
      <c r="F1520" s="77">
        <v>1.978</v>
      </c>
      <c r="G1520" s="78" t="s">
        <v>2108</v>
      </c>
      <c r="H1520" s="47">
        <v>1.978</v>
      </c>
      <c r="I1520" s="47"/>
      <c r="J1520" s="47"/>
      <c r="K1520" s="197"/>
      <c r="L1520" s="21"/>
      <c r="M1520" s="65"/>
      <c r="N1520" s="65"/>
    </row>
    <row r="1521" spans="1:14" ht="31.5">
      <c r="A1521" s="162" t="s">
        <v>4505</v>
      </c>
      <c r="B1521" s="51" t="s">
        <v>4514</v>
      </c>
      <c r="C1521" s="51" t="s">
        <v>2404</v>
      </c>
      <c r="D1521" s="51" t="s">
        <v>2487</v>
      </c>
      <c r="E1521" s="51" t="s">
        <v>2488</v>
      </c>
      <c r="F1521" s="46">
        <v>0.1</v>
      </c>
      <c r="G1521" s="55" t="s">
        <v>2109</v>
      </c>
      <c r="H1521" s="56">
        <f>F1521</f>
        <v>0.1</v>
      </c>
      <c r="I1521" s="47"/>
      <c r="J1521" s="47"/>
      <c r="K1521" s="48" t="s">
        <v>3492</v>
      </c>
      <c r="L1521" s="21"/>
      <c r="M1521" s="65"/>
      <c r="N1521" s="65"/>
    </row>
    <row r="1522" spans="1:14" ht="31.5">
      <c r="A1522" s="179" t="s">
        <v>4506</v>
      </c>
      <c r="B1522" s="51" t="s">
        <v>2489</v>
      </c>
      <c r="C1522" s="51" t="s">
        <v>2107</v>
      </c>
      <c r="D1522" s="51" t="s">
        <v>4879</v>
      </c>
      <c r="E1522" s="51" t="s">
        <v>2497</v>
      </c>
      <c r="F1522" s="46">
        <f>F1523+F1524+F1525+F1526</f>
        <v>6.561000000000001</v>
      </c>
      <c r="G1522" s="55" t="s">
        <v>2109</v>
      </c>
      <c r="H1522" s="56">
        <f>H1523+H1524+H1525+H1526</f>
        <v>6.561000000000001</v>
      </c>
      <c r="I1522" s="56"/>
      <c r="J1522" s="56"/>
      <c r="K1522" s="178" t="s">
        <v>3492</v>
      </c>
      <c r="L1522" s="21"/>
      <c r="M1522" s="65"/>
      <c r="N1522" s="65"/>
    </row>
    <row r="1523" spans="1:14" ht="33.75">
      <c r="A1523" s="179"/>
      <c r="B1523" s="85" t="s">
        <v>2489</v>
      </c>
      <c r="C1523" s="85" t="s">
        <v>2404</v>
      </c>
      <c r="D1523" s="85" t="s">
        <v>4880</v>
      </c>
      <c r="E1523" s="85" t="s">
        <v>2490</v>
      </c>
      <c r="F1523" s="77">
        <v>0.777</v>
      </c>
      <c r="G1523" s="78" t="s">
        <v>2109</v>
      </c>
      <c r="H1523" s="47">
        <v>0.777</v>
      </c>
      <c r="I1523" s="47"/>
      <c r="J1523" s="47"/>
      <c r="K1523" s="178"/>
      <c r="L1523" s="21"/>
      <c r="M1523" s="65"/>
      <c r="N1523" s="65"/>
    </row>
    <row r="1524" spans="1:14" ht="33.75">
      <c r="A1524" s="179"/>
      <c r="B1524" s="85" t="s">
        <v>2491</v>
      </c>
      <c r="C1524" s="85" t="s">
        <v>2492</v>
      </c>
      <c r="D1524" s="85" t="s">
        <v>2493</v>
      </c>
      <c r="E1524" s="85" t="s">
        <v>2494</v>
      </c>
      <c r="F1524" s="77">
        <v>0.783</v>
      </c>
      <c r="G1524" s="78" t="s">
        <v>2109</v>
      </c>
      <c r="H1524" s="47">
        <v>0.783</v>
      </c>
      <c r="I1524" s="47"/>
      <c r="J1524" s="47"/>
      <c r="K1524" s="178"/>
      <c r="L1524" s="21"/>
      <c r="M1524" s="65"/>
      <c r="N1524" s="65"/>
    </row>
    <row r="1525" spans="1:14" ht="33.75">
      <c r="A1525" s="179"/>
      <c r="B1525" s="85" t="s">
        <v>2495</v>
      </c>
      <c r="C1525" s="85" t="s">
        <v>2404</v>
      </c>
      <c r="D1525" s="85" t="s">
        <v>2496</v>
      </c>
      <c r="E1525" s="85" t="s">
        <v>4881</v>
      </c>
      <c r="F1525" s="77">
        <v>4.583</v>
      </c>
      <c r="G1525" s="78" t="s">
        <v>2109</v>
      </c>
      <c r="H1525" s="47">
        <v>4.583</v>
      </c>
      <c r="I1525" s="47"/>
      <c r="J1525" s="47"/>
      <c r="K1525" s="178"/>
      <c r="L1525" s="21"/>
      <c r="M1525" s="65"/>
      <c r="N1525" s="65"/>
    </row>
    <row r="1526" spans="1:14" ht="33.75">
      <c r="A1526" s="179"/>
      <c r="B1526" s="85" t="s">
        <v>2495</v>
      </c>
      <c r="C1526" s="85" t="s">
        <v>2404</v>
      </c>
      <c r="D1526" s="85" t="s">
        <v>4882</v>
      </c>
      <c r="E1526" s="85" t="s">
        <v>2497</v>
      </c>
      <c r="F1526" s="77">
        <v>0.418</v>
      </c>
      <c r="G1526" s="78" t="s">
        <v>2109</v>
      </c>
      <c r="H1526" s="47">
        <v>0.418</v>
      </c>
      <c r="I1526" s="47"/>
      <c r="J1526" s="47"/>
      <c r="K1526" s="178"/>
      <c r="L1526" s="21"/>
      <c r="M1526" s="65"/>
      <c r="N1526" s="65"/>
    </row>
    <row r="1527" spans="1:14" ht="21">
      <c r="A1527" s="162" t="s">
        <v>4507</v>
      </c>
      <c r="B1527" s="51" t="s">
        <v>2498</v>
      </c>
      <c r="C1527" s="51" t="s">
        <v>2404</v>
      </c>
      <c r="D1527" s="51" t="s">
        <v>4883</v>
      </c>
      <c r="E1527" s="51" t="s">
        <v>2402</v>
      </c>
      <c r="F1527" s="46">
        <v>59.97</v>
      </c>
      <c r="G1527" s="55" t="s">
        <v>943</v>
      </c>
      <c r="H1527" s="46" t="s">
        <v>4670</v>
      </c>
      <c r="I1527" s="46" t="s">
        <v>2109</v>
      </c>
      <c r="J1527" s="46">
        <v>36.536</v>
      </c>
      <c r="K1527" s="48" t="s">
        <v>3492</v>
      </c>
      <c r="L1527" s="1"/>
      <c r="M1527" s="65"/>
      <c r="N1527" s="65"/>
    </row>
    <row r="1528" spans="1:14" ht="42">
      <c r="A1528" s="179" t="s">
        <v>4508</v>
      </c>
      <c r="B1528" s="51" t="s">
        <v>2499</v>
      </c>
      <c r="C1528" s="51" t="s">
        <v>2107</v>
      </c>
      <c r="D1528" s="51" t="s">
        <v>2500</v>
      </c>
      <c r="E1528" s="51" t="s">
        <v>2501</v>
      </c>
      <c r="F1528" s="46">
        <v>37.091</v>
      </c>
      <c r="G1528" s="55" t="s">
        <v>2108</v>
      </c>
      <c r="H1528" s="56">
        <v>37.091</v>
      </c>
      <c r="I1528" s="47"/>
      <c r="J1528" s="47"/>
      <c r="K1528" s="197" t="s">
        <v>3492</v>
      </c>
      <c r="L1528" s="21"/>
      <c r="M1528" s="65"/>
      <c r="N1528" s="65"/>
    </row>
    <row r="1529" spans="1:14" ht="45">
      <c r="A1529" s="179"/>
      <c r="B1529" s="85" t="s">
        <v>2499</v>
      </c>
      <c r="C1529" s="85" t="s">
        <v>2404</v>
      </c>
      <c r="D1529" s="85" t="s">
        <v>2500</v>
      </c>
      <c r="E1529" s="85" t="s">
        <v>2502</v>
      </c>
      <c r="F1529" s="77">
        <v>3.67</v>
      </c>
      <c r="G1529" s="78" t="s">
        <v>2108</v>
      </c>
      <c r="H1529" s="47">
        <v>3.67</v>
      </c>
      <c r="I1529" s="47"/>
      <c r="J1529" s="47"/>
      <c r="K1529" s="197"/>
      <c r="L1529" s="21"/>
      <c r="M1529" s="65"/>
      <c r="N1529" s="65"/>
    </row>
    <row r="1530" spans="1:14" ht="67.5">
      <c r="A1530" s="179"/>
      <c r="B1530" s="85" t="s">
        <v>2503</v>
      </c>
      <c r="C1530" s="85" t="s">
        <v>2504</v>
      </c>
      <c r="D1530" s="85" t="s">
        <v>2505</v>
      </c>
      <c r="E1530" s="85" t="s">
        <v>2506</v>
      </c>
      <c r="F1530" s="77">
        <v>1.3</v>
      </c>
      <c r="G1530" s="78" t="s">
        <v>2108</v>
      </c>
      <c r="H1530" s="47">
        <v>1.948</v>
      </c>
      <c r="I1530" s="47"/>
      <c r="J1530" s="47"/>
      <c r="K1530" s="197"/>
      <c r="L1530" s="21"/>
      <c r="M1530" s="65"/>
      <c r="N1530" s="65"/>
    </row>
    <row r="1531" spans="1:14" ht="67.5">
      <c r="A1531" s="179"/>
      <c r="B1531" s="85" t="s">
        <v>2503</v>
      </c>
      <c r="C1531" s="85" t="s">
        <v>2504</v>
      </c>
      <c r="D1531" s="85" t="s">
        <v>2507</v>
      </c>
      <c r="E1531" s="85" t="s">
        <v>2508</v>
      </c>
      <c r="F1531" s="77">
        <v>0.648</v>
      </c>
      <c r="G1531" s="78" t="s">
        <v>2108</v>
      </c>
      <c r="H1531" s="47">
        <v>0.648</v>
      </c>
      <c r="I1531" s="47"/>
      <c r="J1531" s="47"/>
      <c r="K1531" s="197"/>
      <c r="L1531" s="21"/>
      <c r="M1531" s="65"/>
      <c r="N1531" s="65"/>
    </row>
    <row r="1532" spans="1:14" ht="45">
      <c r="A1532" s="179"/>
      <c r="B1532" s="85" t="s">
        <v>2499</v>
      </c>
      <c r="C1532" s="85" t="s">
        <v>2404</v>
      </c>
      <c r="D1532" s="85" t="s">
        <v>2509</v>
      </c>
      <c r="E1532" s="85" t="s">
        <v>2510</v>
      </c>
      <c r="F1532" s="77">
        <v>7.904</v>
      </c>
      <c r="G1532" s="78" t="s">
        <v>2108</v>
      </c>
      <c r="H1532" s="47">
        <v>7.904</v>
      </c>
      <c r="I1532" s="47"/>
      <c r="J1532" s="47"/>
      <c r="K1532" s="197"/>
      <c r="L1532" s="21"/>
      <c r="M1532" s="65"/>
      <c r="N1532" s="65"/>
    </row>
    <row r="1533" spans="1:14" ht="67.5">
      <c r="A1533" s="179"/>
      <c r="B1533" s="85" t="s">
        <v>2511</v>
      </c>
      <c r="C1533" s="85" t="s">
        <v>2512</v>
      </c>
      <c r="D1533" s="85" t="s">
        <v>2513</v>
      </c>
      <c r="E1533" s="85" t="s">
        <v>2514</v>
      </c>
      <c r="F1533" s="77">
        <v>1.504</v>
      </c>
      <c r="G1533" s="78" t="s">
        <v>2108</v>
      </c>
      <c r="H1533" s="47">
        <v>1.504</v>
      </c>
      <c r="I1533" s="47"/>
      <c r="J1533" s="47"/>
      <c r="K1533" s="197"/>
      <c r="L1533" s="21"/>
      <c r="M1533" s="65"/>
      <c r="N1533" s="65"/>
    </row>
    <row r="1534" spans="1:14" ht="45">
      <c r="A1534" s="179"/>
      <c r="B1534" s="85" t="s">
        <v>2499</v>
      </c>
      <c r="C1534" s="85" t="s">
        <v>2404</v>
      </c>
      <c r="D1534" s="85" t="s">
        <v>2515</v>
      </c>
      <c r="E1534" s="85" t="s">
        <v>2285</v>
      </c>
      <c r="F1534" s="77">
        <v>16.442</v>
      </c>
      <c r="G1534" s="78" t="s">
        <v>2108</v>
      </c>
      <c r="H1534" s="47">
        <v>16.442</v>
      </c>
      <c r="I1534" s="47"/>
      <c r="J1534" s="47"/>
      <c r="K1534" s="197"/>
      <c r="L1534" s="21"/>
      <c r="M1534" s="65"/>
      <c r="N1534" s="65"/>
    </row>
    <row r="1535" spans="1:14" ht="67.5">
      <c r="A1535" s="179"/>
      <c r="B1535" s="85" t="s">
        <v>2286</v>
      </c>
      <c r="C1535" s="85" t="s">
        <v>2418</v>
      </c>
      <c r="D1535" s="85" t="s">
        <v>2287</v>
      </c>
      <c r="E1535" s="85" t="s">
        <v>2501</v>
      </c>
      <c r="F1535" s="77">
        <v>5.623</v>
      </c>
      <c r="G1535" s="78" t="s">
        <v>2108</v>
      </c>
      <c r="H1535" s="47">
        <v>5.623</v>
      </c>
      <c r="I1535" s="47"/>
      <c r="J1535" s="47"/>
      <c r="K1535" s="197"/>
      <c r="L1535" s="21"/>
      <c r="M1535" s="65"/>
      <c r="N1535" s="65"/>
    </row>
    <row r="1536" spans="1:14" ht="21">
      <c r="A1536" s="162" t="s">
        <v>4509</v>
      </c>
      <c r="B1536" s="51" t="s">
        <v>2288</v>
      </c>
      <c r="C1536" s="51" t="s">
        <v>2404</v>
      </c>
      <c r="D1536" s="51" t="s">
        <v>2289</v>
      </c>
      <c r="E1536" s="51" t="s">
        <v>2290</v>
      </c>
      <c r="F1536" s="46">
        <v>11.722</v>
      </c>
      <c r="G1536" s="55" t="s">
        <v>2109</v>
      </c>
      <c r="H1536" s="56">
        <f>F1536</f>
        <v>11.722</v>
      </c>
      <c r="I1536" s="47"/>
      <c r="J1536" s="47"/>
      <c r="K1536" s="48" t="s">
        <v>3492</v>
      </c>
      <c r="L1536" s="21"/>
      <c r="M1536" s="65"/>
      <c r="N1536" s="65"/>
    </row>
    <row r="1537" spans="1:14" ht="31.5">
      <c r="A1537" s="179" t="s">
        <v>4510</v>
      </c>
      <c r="B1537" s="51" t="s">
        <v>2291</v>
      </c>
      <c r="C1537" s="51" t="s">
        <v>2107</v>
      </c>
      <c r="D1537" s="51" t="s">
        <v>2292</v>
      </c>
      <c r="E1537" s="51" t="s">
        <v>2297</v>
      </c>
      <c r="F1537" s="46">
        <f>F1538+F1539</f>
        <v>5.118</v>
      </c>
      <c r="G1537" s="55" t="s">
        <v>2109</v>
      </c>
      <c r="H1537" s="56">
        <f>H1538+H1539</f>
        <v>5.118</v>
      </c>
      <c r="I1537" s="47"/>
      <c r="J1537" s="47"/>
      <c r="K1537" s="197" t="s">
        <v>3492</v>
      </c>
      <c r="L1537" s="21"/>
      <c r="M1537" s="65"/>
      <c r="N1537" s="65"/>
    </row>
    <row r="1538" spans="1:14" ht="33.75">
      <c r="A1538" s="179"/>
      <c r="B1538" s="85" t="s">
        <v>2293</v>
      </c>
      <c r="C1538" s="85" t="s">
        <v>2294</v>
      </c>
      <c r="D1538" s="85" t="s">
        <v>2292</v>
      </c>
      <c r="E1538" s="85" t="s">
        <v>2295</v>
      </c>
      <c r="F1538" s="77">
        <v>0.875</v>
      </c>
      <c r="G1538" s="78" t="s">
        <v>2109</v>
      </c>
      <c r="H1538" s="47">
        <v>0.875</v>
      </c>
      <c r="I1538" s="47"/>
      <c r="J1538" s="47"/>
      <c r="K1538" s="197"/>
      <c r="L1538" s="21"/>
      <c r="M1538" s="65"/>
      <c r="N1538" s="65"/>
    </row>
    <row r="1539" spans="1:14" ht="22.5">
      <c r="A1539" s="179"/>
      <c r="B1539" s="85" t="s">
        <v>2291</v>
      </c>
      <c r="C1539" s="85" t="s">
        <v>2404</v>
      </c>
      <c r="D1539" s="85" t="s">
        <v>2296</v>
      </c>
      <c r="E1539" s="85" t="s">
        <v>2297</v>
      </c>
      <c r="F1539" s="77">
        <v>4.243</v>
      </c>
      <c r="G1539" s="78" t="s">
        <v>2109</v>
      </c>
      <c r="H1539" s="47">
        <v>4.243</v>
      </c>
      <c r="I1539" s="47"/>
      <c r="J1539" s="47"/>
      <c r="K1539" s="197"/>
      <c r="L1539" s="21"/>
      <c r="M1539" s="65"/>
      <c r="N1539" s="65"/>
    </row>
    <row r="1540" spans="1:14" ht="44.25" customHeight="1">
      <c r="A1540" s="162" t="s">
        <v>4511</v>
      </c>
      <c r="B1540" s="72" t="s">
        <v>2036</v>
      </c>
      <c r="C1540" s="51" t="s">
        <v>2404</v>
      </c>
      <c r="D1540" s="73" t="s">
        <v>1791</v>
      </c>
      <c r="E1540" s="163" t="s">
        <v>1792</v>
      </c>
      <c r="F1540" s="46">
        <v>3.131</v>
      </c>
      <c r="G1540" s="55" t="s">
        <v>2109</v>
      </c>
      <c r="H1540" s="46">
        <f>F1540</f>
        <v>3.131</v>
      </c>
      <c r="I1540" s="46"/>
      <c r="J1540" s="46"/>
      <c r="K1540" s="48"/>
      <c r="L1540" s="21"/>
      <c r="M1540" s="65"/>
      <c r="N1540" s="65"/>
    </row>
    <row r="1541" spans="1:14" ht="31.5">
      <c r="A1541" s="162" t="s">
        <v>4512</v>
      </c>
      <c r="B1541" s="72" t="s">
        <v>4884</v>
      </c>
      <c r="C1541" s="51" t="s">
        <v>2404</v>
      </c>
      <c r="D1541" s="73" t="s">
        <v>4885</v>
      </c>
      <c r="E1541" s="73" t="s">
        <v>4886</v>
      </c>
      <c r="F1541" s="46">
        <v>4.016</v>
      </c>
      <c r="G1541" s="55" t="s">
        <v>2108</v>
      </c>
      <c r="H1541" s="46">
        <f>F1541</f>
        <v>4.016</v>
      </c>
      <c r="I1541" s="46"/>
      <c r="J1541" s="46"/>
      <c r="K1541" s="48" t="s">
        <v>3494</v>
      </c>
      <c r="L1541" s="21"/>
      <c r="M1541" s="65"/>
      <c r="N1541" s="65"/>
    </row>
    <row r="1542" spans="1:14" ht="12.75">
      <c r="A1542" s="192" t="s">
        <v>1566</v>
      </c>
      <c r="B1542" s="192"/>
      <c r="C1542" s="192"/>
      <c r="D1542" s="192"/>
      <c r="E1542" s="192"/>
      <c r="F1542" s="46">
        <f>F1541+F1540+F1537+F1536+F1528+F1527+F1522+F1521+F1515+F1514+F1513+F1510+F1509+F1508+F1505+F1504+F1503+F1502+F1501+F1495+F1492+F1490+F1485+F1484</f>
        <v>247.96699999999998</v>
      </c>
      <c r="G1542" s="78"/>
      <c r="H1542" s="78"/>
      <c r="I1542" s="78"/>
      <c r="J1542" s="78"/>
      <c r="K1542" s="48"/>
      <c r="L1542" s="3"/>
      <c r="M1542" s="65"/>
      <c r="N1542" s="65"/>
    </row>
    <row r="1543" spans="1:14" ht="12.75">
      <c r="A1543" s="188" t="s">
        <v>2298</v>
      </c>
      <c r="B1543" s="188"/>
      <c r="C1543" s="188"/>
      <c r="D1543" s="188"/>
      <c r="E1543" s="188"/>
      <c r="F1543" s="188"/>
      <c r="G1543" s="188"/>
      <c r="H1543" s="188"/>
      <c r="I1543" s="89"/>
      <c r="J1543" s="89"/>
      <c r="K1543" s="59"/>
      <c r="L1543" s="64"/>
      <c r="M1543" s="65"/>
      <c r="N1543" s="65"/>
    </row>
    <row r="1544" spans="1:14" ht="21">
      <c r="A1544" s="98" t="s">
        <v>4142</v>
      </c>
      <c r="B1544" s="61" t="s">
        <v>579</v>
      </c>
      <c r="C1544" s="61" t="s">
        <v>508</v>
      </c>
      <c r="D1544" s="61" t="s">
        <v>583</v>
      </c>
      <c r="E1544" s="61" t="s">
        <v>584</v>
      </c>
      <c r="F1544" s="46">
        <v>20.715</v>
      </c>
      <c r="G1544" s="55" t="s">
        <v>603</v>
      </c>
      <c r="H1544" s="46">
        <v>20.715</v>
      </c>
      <c r="I1544" s="89"/>
      <c r="J1544" s="89"/>
      <c r="K1544" s="59" t="s">
        <v>3496</v>
      </c>
      <c r="L1544" s="64"/>
      <c r="M1544" s="65"/>
      <c r="N1544" s="65"/>
    </row>
    <row r="1545" spans="1:11" s="32" customFormat="1" ht="21">
      <c r="A1545" s="102" t="s">
        <v>4143</v>
      </c>
      <c r="B1545" s="61" t="s">
        <v>1790</v>
      </c>
      <c r="C1545" s="61" t="s">
        <v>508</v>
      </c>
      <c r="D1545" s="61" t="s">
        <v>509</v>
      </c>
      <c r="E1545" s="61" t="s">
        <v>505</v>
      </c>
      <c r="F1545" s="46">
        <v>166.179</v>
      </c>
      <c r="G1545" s="55" t="s">
        <v>603</v>
      </c>
      <c r="H1545" s="46">
        <v>166.179</v>
      </c>
      <c r="I1545" s="114"/>
      <c r="J1545" s="114"/>
      <c r="K1545" s="59" t="s">
        <v>3494</v>
      </c>
    </row>
    <row r="1546" spans="1:14" ht="21">
      <c r="A1546" s="108" t="s">
        <v>4513</v>
      </c>
      <c r="B1546" s="83" t="s">
        <v>2299</v>
      </c>
      <c r="C1546" s="61" t="s">
        <v>508</v>
      </c>
      <c r="D1546" s="51" t="s">
        <v>2565</v>
      </c>
      <c r="E1546" s="51" t="s">
        <v>2566</v>
      </c>
      <c r="F1546" s="46">
        <v>49.924</v>
      </c>
      <c r="G1546" s="55" t="s">
        <v>2109</v>
      </c>
      <c r="H1546" s="46">
        <f>F1546</f>
        <v>49.924</v>
      </c>
      <c r="I1546" s="50"/>
      <c r="J1546" s="50"/>
      <c r="K1546" s="81" t="s">
        <v>3492</v>
      </c>
      <c r="L1546" s="64"/>
      <c r="M1546" s="65"/>
      <c r="N1546" s="65"/>
    </row>
    <row r="1547" spans="1:14" ht="21">
      <c r="A1547" s="237" t="s">
        <v>4515</v>
      </c>
      <c r="B1547" s="51" t="s">
        <v>2300</v>
      </c>
      <c r="C1547" s="74" t="s">
        <v>2107</v>
      </c>
      <c r="D1547" s="53" t="s">
        <v>2567</v>
      </c>
      <c r="E1547" s="53" t="s">
        <v>2569</v>
      </c>
      <c r="F1547" s="46">
        <f>F1548+F1549</f>
        <v>10.522</v>
      </c>
      <c r="G1547" s="55" t="s">
        <v>2108</v>
      </c>
      <c r="H1547" s="46">
        <f>F1547</f>
        <v>10.522</v>
      </c>
      <c r="I1547" s="50"/>
      <c r="J1547" s="50"/>
      <c r="K1547" s="178" t="s">
        <v>3492</v>
      </c>
      <c r="L1547" s="65"/>
      <c r="M1547" s="65"/>
      <c r="N1547" s="65"/>
    </row>
    <row r="1548" spans="1:14" ht="22.5">
      <c r="A1548" s="238"/>
      <c r="B1548" s="51"/>
      <c r="C1548" s="76" t="s">
        <v>508</v>
      </c>
      <c r="D1548" s="54" t="s">
        <v>2568</v>
      </c>
      <c r="E1548" s="54" t="s">
        <v>2569</v>
      </c>
      <c r="F1548" s="77">
        <v>6.354</v>
      </c>
      <c r="G1548" s="78" t="s">
        <v>2108</v>
      </c>
      <c r="H1548" s="77">
        <v>6.354</v>
      </c>
      <c r="I1548" s="111"/>
      <c r="J1548" s="111"/>
      <c r="K1548" s="178"/>
      <c r="L1548" s="65"/>
      <c r="M1548" s="65"/>
      <c r="N1548" s="65"/>
    </row>
    <row r="1549" spans="1:14" ht="22.5">
      <c r="A1549" s="239"/>
      <c r="B1549" s="85" t="s">
        <v>2570</v>
      </c>
      <c r="C1549" s="113" t="s">
        <v>2571</v>
      </c>
      <c r="D1549" s="54" t="s">
        <v>2567</v>
      </c>
      <c r="E1549" s="54" t="s">
        <v>2572</v>
      </c>
      <c r="F1549" s="77">
        <v>4.168</v>
      </c>
      <c r="G1549" s="78" t="s">
        <v>2108</v>
      </c>
      <c r="H1549" s="77">
        <v>4.168</v>
      </c>
      <c r="I1549" s="111"/>
      <c r="J1549" s="111"/>
      <c r="K1549" s="178"/>
      <c r="L1549" s="65"/>
      <c r="M1549" s="65"/>
      <c r="N1549" s="65"/>
    </row>
    <row r="1550" spans="1:14" ht="31.5">
      <c r="A1550" s="108" t="s">
        <v>4516</v>
      </c>
      <c r="B1550" s="83" t="s">
        <v>261</v>
      </c>
      <c r="C1550" s="61" t="s">
        <v>508</v>
      </c>
      <c r="D1550" s="51" t="s">
        <v>2573</v>
      </c>
      <c r="E1550" s="51" t="s">
        <v>2574</v>
      </c>
      <c r="F1550" s="46">
        <v>8.047</v>
      </c>
      <c r="G1550" s="55" t="s">
        <v>2108</v>
      </c>
      <c r="H1550" s="46">
        <f aca="true" t="shared" si="6" ref="H1550:H1555">F1550</f>
        <v>8.047</v>
      </c>
      <c r="I1550" s="50"/>
      <c r="J1550" s="50"/>
      <c r="K1550" s="81" t="s">
        <v>4012</v>
      </c>
      <c r="L1550" s="65"/>
      <c r="M1550" s="65"/>
      <c r="N1550" s="65"/>
    </row>
    <row r="1551" spans="1:14" ht="31.5">
      <c r="A1551" s="108" t="s">
        <v>4517</v>
      </c>
      <c r="B1551" s="140" t="s">
        <v>2575</v>
      </c>
      <c r="C1551" s="61" t="s">
        <v>508</v>
      </c>
      <c r="D1551" s="51" t="s">
        <v>2576</v>
      </c>
      <c r="E1551" s="53" t="s">
        <v>2577</v>
      </c>
      <c r="F1551" s="46">
        <v>5.368</v>
      </c>
      <c r="G1551" s="55" t="s">
        <v>2109</v>
      </c>
      <c r="H1551" s="46">
        <f t="shared" si="6"/>
        <v>5.368</v>
      </c>
      <c r="I1551" s="50"/>
      <c r="J1551" s="50"/>
      <c r="K1551" s="59" t="s">
        <v>3492</v>
      </c>
      <c r="L1551" s="65"/>
      <c r="M1551" s="65"/>
      <c r="N1551" s="65"/>
    </row>
    <row r="1552" spans="1:14" ht="31.5">
      <c r="A1552" s="108" t="s">
        <v>4518</v>
      </c>
      <c r="B1552" s="83" t="s">
        <v>2578</v>
      </c>
      <c r="C1552" s="61" t="s">
        <v>508</v>
      </c>
      <c r="D1552" s="51" t="s">
        <v>2579</v>
      </c>
      <c r="E1552" s="51" t="s">
        <v>2580</v>
      </c>
      <c r="F1552" s="46">
        <v>21.296</v>
      </c>
      <c r="G1552" s="55" t="s">
        <v>2109</v>
      </c>
      <c r="H1552" s="46">
        <f t="shared" si="6"/>
        <v>21.296</v>
      </c>
      <c r="I1552" s="50"/>
      <c r="J1552" s="50"/>
      <c r="K1552" s="59" t="s">
        <v>3492</v>
      </c>
      <c r="L1552" s="65"/>
      <c r="M1552" s="65"/>
      <c r="N1552" s="65"/>
    </row>
    <row r="1553" spans="1:14" ht="31.5">
      <c r="A1553" s="108" t="s">
        <v>4519</v>
      </c>
      <c r="B1553" s="83" t="s">
        <v>4013</v>
      </c>
      <c r="C1553" s="61" t="s">
        <v>508</v>
      </c>
      <c r="D1553" s="51" t="s">
        <v>2581</v>
      </c>
      <c r="E1553" s="54" t="s">
        <v>2582</v>
      </c>
      <c r="F1553" s="46">
        <v>13.729</v>
      </c>
      <c r="G1553" s="55" t="s">
        <v>2109</v>
      </c>
      <c r="H1553" s="46">
        <f t="shared" si="6"/>
        <v>13.729</v>
      </c>
      <c r="I1553" s="50"/>
      <c r="J1553" s="50"/>
      <c r="K1553" s="59" t="s">
        <v>3492</v>
      </c>
      <c r="L1553" s="65"/>
      <c r="M1553" s="65"/>
      <c r="N1553" s="65"/>
    </row>
    <row r="1554" spans="1:14" ht="21">
      <c r="A1554" s="108" t="s">
        <v>4520</v>
      </c>
      <c r="B1554" s="51" t="s">
        <v>2301</v>
      </c>
      <c r="C1554" s="61" t="s">
        <v>508</v>
      </c>
      <c r="D1554" s="51" t="s">
        <v>2583</v>
      </c>
      <c r="E1554" s="51" t="s">
        <v>2584</v>
      </c>
      <c r="F1554" s="46">
        <v>40.841</v>
      </c>
      <c r="G1554" s="55" t="s">
        <v>2109</v>
      </c>
      <c r="H1554" s="46">
        <f t="shared" si="6"/>
        <v>40.841</v>
      </c>
      <c r="I1554" s="50"/>
      <c r="J1554" s="50"/>
      <c r="K1554" s="59" t="s">
        <v>3492</v>
      </c>
      <c r="L1554" s="65"/>
      <c r="M1554" s="65"/>
      <c r="N1554" s="65"/>
    </row>
    <row r="1555" spans="1:14" ht="21" customHeight="1">
      <c r="A1555" s="108" t="s">
        <v>4521</v>
      </c>
      <c r="B1555" s="83" t="s">
        <v>2302</v>
      </c>
      <c r="C1555" s="61" t="s">
        <v>508</v>
      </c>
      <c r="D1555" s="51" t="s">
        <v>2585</v>
      </c>
      <c r="E1555" s="51" t="s">
        <v>2586</v>
      </c>
      <c r="F1555" s="46">
        <v>1.192</v>
      </c>
      <c r="G1555" s="55" t="s">
        <v>2108</v>
      </c>
      <c r="H1555" s="46">
        <f t="shared" si="6"/>
        <v>1.192</v>
      </c>
      <c r="I1555" s="50"/>
      <c r="J1555" s="50"/>
      <c r="K1555" s="59" t="s">
        <v>3492</v>
      </c>
      <c r="L1555" s="65"/>
      <c r="M1555" s="65"/>
      <c r="N1555" s="65"/>
    </row>
    <row r="1556" spans="1:14" ht="12.75">
      <c r="A1556" s="192" t="s">
        <v>1566</v>
      </c>
      <c r="B1556" s="192"/>
      <c r="C1556" s="192"/>
      <c r="D1556" s="192"/>
      <c r="E1556" s="192"/>
      <c r="F1556" s="46">
        <f>F1555+F1554+F1553+F1552+F1551+F1550+F1547+F1546+F1545+F1544</f>
        <v>337.81299999999993</v>
      </c>
      <c r="G1556" s="46"/>
      <c r="H1556" s="46"/>
      <c r="I1556" s="46"/>
      <c r="J1556" s="46"/>
      <c r="K1556" s="59"/>
      <c r="L1556" s="65"/>
      <c r="M1556" s="65"/>
      <c r="N1556" s="65"/>
    </row>
    <row r="1557" spans="1:14" ht="12.75">
      <c r="A1557" s="188" t="s">
        <v>2303</v>
      </c>
      <c r="B1557" s="188"/>
      <c r="C1557" s="188"/>
      <c r="D1557" s="188"/>
      <c r="E1557" s="188"/>
      <c r="F1557" s="188"/>
      <c r="G1557" s="188"/>
      <c r="H1557" s="188"/>
      <c r="I1557" s="89"/>
      <c r="J1557" s="89"/>
      <c r="K1557" s="59"/>
      <c r="L1557" s="65"/>
      <c r="M1557" s="65"/>
      <c r="N1557" s="65"/>
    </row>
    <row r="1558" spans="1:11" s="27" customFormat="1" ht="31.5">
      <c r="A1558" s="200" t="s">
        <v>4273</v>
      </c>
      <c r="B1558" s="61" t="s">
        <v>15</v>
      </c>
      <c r="C1558" s="61" t="s">
        <v>2107</v>
      </c>
      <c r="D1558" s="61" t="s">
        <v>2541</v>
      </c>
      <c r="E1558" s="61" t="s">
        <v>2548</v>
      </c>
      <c r="F1558" s="46">
        <f>F1559+F1560+F1561+F1562+F1563+F1564</f>
        <v>118.97800000000001</v>
      </c>
      <c r="G1558" s="55" t="s">
        <v>2108</v>
      </c>
      <c r="H1558" s="46">
        <f>H1559+H1560+H1561+H1562+H1563+H1564</f>
        <v>118.97800000000001</v>
      </c>
      <c r="I1558" s="114"/>
      <c r="J1558" s="114"/>
      <c r="K1558" s="219" t="s">
        <v>3496</v>
      </c>
    </row>
    <row r="1559" spans="1:11" s="27" customFormat="1" ht="12.75">
      <c r="A1559" s="200"/>
      <c r="B1559" s="195" t="s">
        <v>15</v>
      </c>
      <c r="C1559" s="180" t="s">
        <v>14</v>
      </c>
      <c r="D1559" s="60" t="s">
        <v>2543</v>
      </c>
      <c r="E1559" s="147" t="s">
        <v>2544</v>
      </c>
      <c r="F1559" s="148">
        <v>57.239</v>
      </c>
      <c r="G1559" s="78" t="s">
        <v>2108</v>
      </c>
      <c r="H1559" s="148">
        <v>57.239</v>
      </c>
      <c r="I1559" s="114"/>
      <c r="J1559" s="114"/>
      <c r="K1559" s="219"/>
    </row>
    <row r="1560" spans="1:11" s="27" customFormat="1" ht="12.75">
      <c r="A1560" s="200"/>
      <c r="B1560" s="195"/>
      <c r="C1560" s="180"/>
      <c r="D1560" s="147" t="s">
        <v>2545</v>
      </c>
      <c r="E1560" s="147" t="s">
        <v>2546</v>
      </c>
      <c r="F1560" s="148">
        <v>35.135</v>
      </c>
      <c r="G1560" s="78" t="s">
        <v>2108</v>
      </c>
      <c r="H1560" s="148">
        <v>35.135</v>
      </c>
      <c r="I1560" s="114"/>
      <c r="J1560" s="114"/>
      <c r="K1560" s="219"/>
    </row>
    <row r="1561" spans="1:11" s="27" customFormat="1" ht="22.5">
      <c r="A1561" s="200"/>
      <c r="B1561" s="195"/>
      <c r="C1561" s="180"/>
      <c r="D1561" s="147" t="s">
        <v>2547</v>
      </c>
      <c r="E1561" s="60" t="s">
        <v>2548</v>
      </c>
      <c r="F1561" s="148">
        <v>17.137</v>
      </c>
      <c r="G1561" s="78" t="s">
        <v>2108</v>
      </c>
      <c r="H1561" s="148">
        <v>17.137</v>
      </c>
      <c r="I1561" s="114"/>
      <c r="J1561" s="114"/>
      <c r="K1561" s="219"/>
    </row>
    <row r="1562" spans="1:11" s="27" customFormat="1" ht="22.5">
      <c r="A1562" s="200"/>
      <c r="B1562" s="95" t="s">
        <v>15</v>
      </c>
      <c r="C1562" s="76" t="s">
        <v>2549</v>
      </c>
      <c r="D1562" s="147" t="s">
        <v>2541</v>
      </c>
      <c r="E1562" s="147" t="s">
        <v>2550</v>
      </c>
      <c r="F1562" s="148">
        <v>1.879</v>
      </c>
      <c r="G1562" s="78" t="s">
        <v>2108</v>
      </c>
      <c r="H1562" s="148">
        <v>1.879</v>
      </c>
      <c r="I1562" s="114"/>
      <c r="J1562" s="114"/>
      <c r="K1562" s="219"/>
    </row>
    <row r="1563" spans="1:11" s="27" customFormat="1" ht="12.75">
      <c r="A1563" s="200"/>
      <c r="B1563" s="95" t="s">
        <v>15</v>
      </c>
      <c r="C1563" s="147" t="s">
        <v>2551</v>
      </c>
      <c r="D1563" s="147" t="s">
        <v>2552</v>
      </c>
      <c r="E1563" s="147" t="s">
        <v>2553</v>
      </c>
      <c r="F1563" s="148">
        <v>3.614</v>
      </c>
      <c r="G1563" s="78" t="s">
        <v>2108</v>
      </c>
      <c r="H1563" s="148">
        <v>3.614</v>
      </c>
      <c r="I1563" s="114"/>
      <c r="J1563" s="114"/>
      <c r="K1563" s="219"/>
    </row>
    <row r="1564" spans="1:11" s="27" customFormat="1" ht="12.75">
      <c r="A1564" s="200"/>
      <c r="B1564" s="95" t="s">
        <v>15</v>
      </c>
      <c r="C1564" s="147" t="s">
        <v>2554</v>
      </c>
      <c r="D1564" s="147" t="s">
        <v>2555</v>
      </c>
      <c r="E1564" s="76" t="s">
        <v>2556</v>
      </c>
      <c r="F1564" s="148">
        <v>3.974</v>
      </c>
      <c r="G1564" s="78" t="s">
        <v>2108</v>
      </c>
      <c r="H1564" s="148">
        <v>3.974</v>
      </c>
      <c r="I1564" s="114"/>
      <c r="J1564" s="114"/>
      <c r="K1564" s="219"/>
    </row>
    <row r="1565" spans="1:14" ht="21">
      <c r="A1565" s="200"/>
      <c r="B1565" s="51" t="s">
        <v>2306</v>
      </c>
      <c r="C1565" s="51" t="s">
        <v>2107</v>
      </c>
      <c r="D1565" s="51" t="s">
        <v>2307</v>
      </c>
      <c r="E1565" s="51" t="s">
        <v>2307</v>
      </c>
      <c r="F1565" s="46">
        <v>0.399</v>
      </c>
      <c r="G1565" s="114" t="s">
        <v>2109</v>
      </c>
      <c r="H1565" s="77">
        <v>0.399</v>
      </c>
      <c r="I1565" s="77"/>
      <c r="J1565" s="77"/>
      <c r="K1565" s="48" t="s">
        <v>3496</v>
      </c>
      <c r="L1565" s="1"/>
      <c r="M1565" s="20"/>
      <c r="N1565" s="21"/>
    </row>
    <row r="1566" spans="1:11" s="27" customFormat="1" ht="21">
      <c r="A1566" s="240" t="s">
        <v>4303</v>
      </c>
      <c r="B1566" s="61" t="s">
        <v>13</v>
      </c>
      <c r="C1566" s="61" t="s">
        <v>2107</v>
      </c>
      <c r="D1566" s="133" t="s">
        <v>2532</v>
      </c>
      <c r="E1566" s="61" t="s">
        <v>2539</v>
      </c>
      <c r="F1566" s="46">
        <f>F1567+F1568+F1569</f>
        <v>16.395</v>
      </c>
      <c r="G1566" s="160" t="s">
        <v>2244</v>
      </c>
      <c r="H1566" s="46">
        <f>H1567+H1568+H1569</f>
        <v>16.395</v>
      </c>
      <c r="I1566" s="114"/>
      <c r="J1566" s="114"/>
      <c r="K1566" s="219" t="s">
        <v>3494</v>
      </c>
    </row>
    <row r="1567" spans="1:11" s="27" customFormat="1" ht="12.75">
      <c r="A1567" s="240"/>
      <c r="B1567" s="95" t="s">
        <v>13</v>
      </c>
      <c r="C1567" s="95" t="s">
        <v>14</v>
      </c>
      <c r="D1567" s="134" t="s">
        <v>2532</v>
      </c>
      <c r="E1567" s="60" t="s">
        <v>2534</v>
      </c>
      <c r="F1567" s="77">
        <v>10.017</v>
      </c>
      <c r="G1567" s="160" t="s">
        <v>2244</v>
      </c>
      <c r="H1567" s="77">
        <v>10.017</v>
      </c>
      <c r="I1567" s="114"/>
      <c r="J1567" s="114"/>
      <c r="K1567" s="219"/>
    </row>
    <row r="1568" spans="1:11" s="27" customFormat="1" ht="12.75">
      <c r="A1568" s="240"/>
      <c r="B1568" s="95" t="s">
        <v>13</v>
      </c>
      <c r="C1568" s="76" t="s">
        <v>2535</v>
      </c>
      <c r="D1568" s="76" t="s">
        <v>2536</v>
      </c>
      <c r="E1568" s="76" t="s">
        <v>2537</v>
      </c>
      <c r="F1568" s="77">
        <v>1.043</v>
      </c>
      <c r="G1568" s="160" t="s">
        <v>2244</v>
      </c>
      <c r="H1568" s="77">
        <v>1.043</v>
      </c>
      <c r="I1568" s="114"/>
      <c r="J1568" s="114"/>
      <c r="K1568" s="219"/>
    </row>
    <row r="1569" spans="1:11" s="27" customFormat="1" ht="22.5">
      <c r="A1569" s="240"/>
      <c r="B1569" s="95" t="s">
        <v>13</v>
      </c>
      <c r="C1569" s="95" t="s">
        <v>14</v>
      </c>
      <c r="D1569" s="134" t="s">
        <v>2538</v>
      </c>
      <c r="E1569" s="60" t="s">
        <v>2539</v>
      </c>
      <c r="F1569" s="77">
        <v>5.335</v>
      </c>
      <c r="G1569" s="160" t="s">
        <v>2244</v>
      </c>
      <c r="H1569" s="77">
        <v>5.335</v>
      </c>
      <c r="I1569" s="114"/>
      <c r="J1569" s="114"/>
      <c r="K1569" s="219"/>
    </row>
    <row r="1570" spans="1:14" ht="21">
      <c r="A1570" s="108" t="s">
        <v>4522</v>
      </c>
      <c r="B1570" s="51" t="s">
        <v>4887</v>
      </c>
      <c r="C1570" s="74" t="s">
        <v>14</v>
      </c>
      <c r="D1570" s="133" t="s">
        <v>4888</v>
      </c>
      <c r="E1570" s="51" t="s">
        <v>2587</v>
      </c>
      <c r="F1570" s="46">
        <v>27.695</v>
      </c>
      <c r="G1570" s="55" t="s">
        <v>2108</v>
      </c>
      <c r="H1570" s="46">
        <f>F1570</f>
        <v>27.695</v>
      </c>
      <c r="I1570" s="50"/>
      <c r="J1570" s="50"/>
      <c r="K1570" s="59" t="s">
        <v>3492</v>
      </c>
      <c r="L1570" s="65"/>
      <c r="M1570" s="65"/>
      <c r="N1570" s="65"/>
    </row>
    <row r="1571" spans="1:14" ht="21">
      <c r="A1571" s="108" t="s">
        <v>4523</v>
      </c>
      <c r="B1571" s="83" t="s">
        <v>2304</v>
      </c>
      <c r="C1571" s="74" t="s">
        <v>14</v>
      </c>
      <c r="D1571" s="51" t="s">
        <v>2588</v>
      </c>
      <c r="E1571" s="51" t="s">
        <v>2589</v>
      </c>
      <c r="F1571" s="46">
        <v>11.206</v>
      </c>
      <c r="G1571" s="55" t="s">
        <v>2590</v>
      </c>
      <c r="H1571" s="46">
        <f>F1571</f>
        <v>11.206</v>
      </c>
      <c r="I1571" s="50"/>
      <c r="J1571" s="50"/>
      <c r="K1571" s="59" t="s">
        <v>3492</v>
      </c>
      <c r="L1571" s="65"/>
      <c r="M1571" s="65"/>
      <c r="N1571" s="65"/>
    </row>
    <row r="1572" spans="1:14" ht="42">
      <c r="A1572" s="108" t="s">
        <v>4524</v>
      </c>
      <c r="B1572" s="83" t="s">
        <v>261</v>
      </c>
      <c r="C1572" s="74" t="s">
        <v>14</v>
      </c>
      <c r="D1572" s="133" t="s">
        <v>4920</v>
      </c>
      <c r="E1572" s="51" t="s">
        <v>2591</v>
      </c>
      <c r="F1572" s="46">
        <v>7.296</v>
      </c>
      <c r="G1572" s="55" t="s">
        <v>2108</v>
      </c>
      <c r="H1572" s="46">
        <f>F1572</f>
        <v>7.296</v>
      </c>
      <c r="I1572" s="50"/>
      <c r="J1572" s="50"/>
      <c r="K1572" s="59" t="s">
        <v>4012</v>
      </c>
      <c r="L1572" s="65"/>
      <c r="M1572" s="65"/>
      <c r="N1572" s="65"/>
    </row>
    <row r="1573" spans="1:14" ht="31.5">
      <c r="A1573" s="108" t="s">
        <v>4525</v>
      </c>
      <c r="B1573" s="83" t="s">
        <v>2305</v>
      </c>
      <c r="C1573" s="74" t="s">
        <v>14</v>
      </c>
      <c r="D1573" s="133" t="s">
        <v>4889</v>
      </c>
      <c r="E1573" s="51" t="s">
        <v>2592</v>
      </c>
      <c r="F1573" s="46">
        <v>6.24</v>
      </c>
      <c r="G1573" s="55" t="s">
        <v>2109</v>
      </c>
      <c r="H1573" s="46">
        <f>F1573</f>
        <v>6.24</v>
      </c>
      <c r="I1573" s="50"/>
      <c r="J1573" s="50"/>
      <c r="K1573" s="59" t="s">
        <v>3492</v>
      </c>
      <c r="L1573" s="64"/>
      <c r="M1573" s="64"/>
      <c r="N1573" s="65"/>
    </row>
    <row r="1574" spans="1:14" ht="31.5">
      <c r="A1574" s="185" t="s">
        <v>4526</v>
      </c>
      <c r="B1574" s="212" t="s">
        <v>2593</v>
      </c>
      <c r="C1574" s="74" t="s">
        <v>2107</v>
      </c>
      <c r="D1574" s="133" t="s">
        <v>4890</v>
      </c>
      <c r="E1574" s="51" t="s">
        <v>2594</v>
      </c>
      <c r="F1574" s="46">
        <f>SUM(F1575:F1577)</f>
        <v>3.9459999999999997</v>
      </c>
      <c r="G1574" s="55" t="s">
        <v>2108</v>
      </c>
      <c r="H1574" s="46">
        <f>SUM(H1575:H1577)</f>
        <v>3.9459999999999997</v>
      </c>
      <c r="I1574" s="50"/>
      <c r="J1574" s="50"/>
      <c r="K1574" s="178" t="s">
        <v>3492</v>
      </c>
      <c r="L1574" s="64"/>
      <c r="M1574" s="64"/>
      <c r="N1574" s="65"/>
    </row>
    <row r="1575" spans="1:14" ht="22.5">
      <c r="A1575" s="185"/>
      <c r="B1575" s="212"/>
      <c r="C1575" s="180" t="s">
        <v>14</v>
      </c>
      <c r="D1575" s="134" t="s">
        <v>4890</v>
      </c>
      <c r="E1575" s="85" t="s">
        <v>2595</v>
      </c>
      <c r="F1575" s="77">
        <v>1.248</v>
      </c>
      <c r="G1575" s="78" t="s">
        <v>2108</v>
      </c>
      <c r="H1575" s="77">
        <v>1.248</v>
      </c>
      <c r="I1575" s="111"/>
      <c r="J1575" s="111"/>
      <c r="K1575" s="178"/>
      <c r="L1575" s="64"/>
      <c r="M1575" s="64"/>
      <c r="N1575" s="65"/>
    </row>
    <row r="1576" spans="1:14" ht="12.75">
      <c r="A1576" s="185"/>
      <c r="B1576" s="195"/>
      <c r="C1576" s="180"/>
      <c r="D1576" s="134" t="s">
        <v>2596</v>
      </c>
      <c r="E1576" s="85" t="s">
        <v>2594</v>
      </c>
      <c r="F1576" s="77">
        <v>0.544</v>
      </c>
      <c r="G1576" s="78" t="s">
        <v>2108</v>
      </c>
      <c r="H1576" s="77">
        <v>0.544</v>
      </c>
      <c r="I1576" s="111"/>
      <c r="J1576" s="111"/>
      <c r="K1576" s="178"/>
      <c r="L1576" s="64"/>
      <c r="M1576" s="64"/>
      <c r="N1576" s="65"/>
    </row>
    <row r="1577" spans="1:14" ht="56.25">
      <c r="A1577" s="185"/>
      <c r="B1577" s="85" t="s">
        <v>2597</v>
      </c>
      <c r="C1577" s="76" t="s">
        <v>2598</v>
      </c>
      <c r="D1577" s="85" t="s">
        <v>2599</v>
      </c>
      <c r="E1577" s="85" t="s">
        <v>2600</v>
      </c>
      <c r="F1577" s="77">
        <v>2.154</v>
      </c>
      <c r="G1577" s="78" t="s">
        <v>2108</v>
      </c>
      <c r="H1577" s="77">
        <v>2.154</v>
      </c>
      <c r="I1577" s="111"/>
      <c r="J1577" s="111"/>
      <c r="K1577" s="178"/>
      <c r="L1577" s="64"/>
      <c r="M1577" s="64"/>
      <c r="N1577" s="65"/>
    </row>
    <row r="1578" spans="1:14" ht="31.5">
      <c r="A1578" s="185" t="s">
        <v>4527</v>
      </c>
      <c r="B1578" s="212" t="s">
        <v>2308</v>
      </c>
      <c r="C1578" s="74" t="s">
        <v>2107</v>
      </c>
      <c r="D1578" s="61" t="s">
        <v>2601</v>
      </c>
      <c r="E1578" s="53" t="s">
        <v>2602</v>
      </c>
      <c r="F1578" s="46">
        <f>SUM(F1579:F1580)</f>
        <v>16.204</v>
      </c>
      <c r="G1578" s="55" t="s">
        <v>2108</v>
      </c>
      <c r="H1578" s="46">
        <f>SUM(H1579:H1580)</f>
        <v>16.204</v>
      </c>
      <c r="I1578" s="50"/>
      <c r="J1578" s="50"/>
      <c r="K1578" s="178" t="s">
        <v>3492</v>
      </c>
      <c r="L1578" s="64"/>
      <c r="M1578" s="64"/>
      <c r="N1578" s="65"/>
    </row>
    <row r="1579" spans="1:14" ht="33.75">
      <c r="A1579" s="185"/>
      <c r="B1579" s="212"/>
      <c r="C1579" s="76" t="s">
        <v>14</v>
      </c>
      <c r="D1579" s="85" t="s">
        <v>2603</v>
      </c>
      <c r="E1579" s="54" t="s">
        <v>2602</v>
      </c>
      <c r="F1579" s="77">
        <v>12.331</v>
      </c>
      <c r="G1579" s="78" t="s">
        <v>2108</v>
      </c>
      <c r="H1579" s="77">
        <v>12.331</v>
      </c>
      <c r="I1579" s="111"/>
      <c r="J1579" s="111"/>
      <c r="K1579" s="178"/>
      <c r="L1579" s="64"/>
      <c r="M1579" s="64"/>
      <c r="N1579" s="65"/>
    </row>
    <row r="1580" spans="1:14" ht="45">
      <c r="A1580" s="185"/>
      <c r="B1580" s="54" t="s">
        <v>2604</v>
      </c>
      <c r="C1580" s="76" t="s">
        <v>2549</v>
      </c>
      <c r="D1580" s="60" t="s">
        <v>2601</v>
      </c>
      <c r="E1580" s="85" t="s">
        <v>2605</v>
      </c>
      <c r="F1580" s="77">
        <v>3.873</v>
      </c>
      <c r="G1580" s="78" t="s">
        <v>2108</v>
      </c>
      <c r="H1580" s="77">
        <v>3.873</v>
      </c>
      <c r="I1580" s="111"/>
      <c r="J1580" s="111"/>
      <c r="K1580" s="178"/>
      <c r="L1580" s="64"/>
      <c r="M1580" s="64"/>
      <c r="N1580" s="65"/>
    </row>
    <row r="1581" spans="1:14" ht="32.25" customHeight="1">
      <c r="A1581" s="109" t="s">
        <v>4528</v>
      </c>
      <c r="B1581" s="51" t="s">
        <v>2309</v>
      </c>
      <c r="C1581" s="74" t="s">
        <v>14</v>
      </c>
      <c r="D1581" s="61" t="s">
        <v>2606</v>
      </c>
      <c r="E1581" s="51" t="s">
        <v>2607</v>
      </c>
      <c r="F1581" s="46">
        <v>12.956</v>
      </c>
      <c r="G1581" s="55" t="s">
        <v>2109</v>
      </c>
      <c r="H1581" s="46">
        <f>F1581</f>
        <v>12.956</v>
      </c>
      <c r="I1581" s="50"/>
      <c r="J1581" s="50"/>
      <c r="K1581" s="59" t="s">
        <v>3492</v>
      </c>
      <c r="L1581" s="64"/>
      <c r="M1581" s="64"/>
      <c r="N1581" s="65"/>
    </row>
    <row r="1582" spans="1:14" ht="12.75">
      <c r="A1582" s="192" t="s">
        <v>1566</v>
      </c>
      <c r="B1582" s="192"/>
      <c r="C1582" s="192"/>
      <c r="D1582" s="192"/>
      <c r="E1582" s="192"/>
      <c r="F1582" s="46">
        <f>F1581+F1578+F1574+F1573+F1572+F1571+F1570+F1566+F1565+F1558</f>
        <v>221.315</v>
      </c>
      <c r="G1582" s="210"/>
      <c r="H1582" s="210"/>
      <c r="I1582" s="46"/>
      <c r="J1582" s="46"/>
      <c r="K1582" s="48"/>
      <c r="L1582" s="17"/>
      <c r="M1582" s="17"/>
      <c r="N1582" s="17"/>
    </row>
    <row r="1583" spans="1:14" ht="12.75">
      <c r="A1583" s="188" t="s">
        <v>2310</v>
      </c>
      <c r="B1583" s="188"/>
      <c r="C1583" s="188"/>
      <c r="D1583" s="188"/>
      <c r="E1583" s="188"/>
      <c r="F1583" s="188"/>
      <c r="G1583" s="188"/>
      <c r="H1583" s="188"/>
      <c r="I1583" s="89"/>
      <c r="J1583" s="89"/>
      <c r="K1583" s="59"/>
      <c r="L1583" s="64"/>
      <c r="M1583" s="64"/>
      <c r="N1583" s="65"/>
    </row>
    <row r="1584" spans="1:14" ht="31.5">
      <c r="A1584" s="108" t="s">
        <v>4529</v>
      </c>
      <c r="B1584" s="61" t="s">
        <v>486</v>
      </c>
      <c r="C1584" s="61" t="s">
        <v>487</v>
      </c>
      <c r="D1584" s="61" t="s">
        <v>4716</v>
      </c>
      <c r="E1584" s="61" t="s">
        <v>488</v>
      </c>
      <c r="F1584" s="46">
        <v>11.351</v>
      </c>
      <c r="G1584" s="55" t="s">
        <v>2108</v>
      </c>
      <c r="H1584" s="46">
        <v>11.351</v>
      </c>
      <c r="I1584" s="89"/>
      <c r="J1584" s="89"/>
      <c r="K1584" s="59" t="s">
        <v>3495</v>
      </c>
      <c r="L1584" s="64"/>
      <c r="M1584" s="64"/>
      <c r="N1584" s="65"/>
    </row>
    <row r="1585" spans="1:11" s="27" customFormat="1" ht="31.5">
      <c r="A1585" s="102" t="s">
        <v>4112</v>
      </c>
      <c r="B1585" s="61" t="s">
        <v>539</v>
      </c>
      <c r="C1585" s="61" t="s">
        <v>487</v>
      </c>
      <c r="D1585" s="61" t="s">
        <v>547</v>
      </c>
      <c r="E1585" s="61" t="s">
        <v>541</v>
      </c>
      <c r="F1585" s="46">
        <f>H1585</f>
        <v>47.303</v>
      </c>
      <c r="G1585" s="55" t="s">
        <v>2108</v>
      </c>
      <c r="H1585" s="46">
        <v>47.303</v>
      </c>
      <c r="I1585" s="114"/>
      <c r="J1585" s="114"/>
      <c r="K1585" s="137" t="s">
        <v>3494</v>
      </c>
    </row>
    <row r="1586" spans="1:11" s="27" customFormat="1" ht="42">
      <c r="A1586" s="102" t="s">
        <v>4063</v>
      </c>
      <c r="B1586" s="61" t="s">
        <v>520</v>
      </c>
      <c r="C1586" s="61" t="s">
        <v>487</v>
      </c>
      <c r="D1586" s="61" t="s">
        <v>528</v>
      </c>
      <c r="E1586" s="61" t="s">
        <v>529</v>
      </c>
      <c r="F1586" s="46">
        <v>100.464</v>
      </c>
      <c r="G1586" s="78" t="s">
        <v>2108</v>
      </c>
      <c r="H1586" s="46">
        <f>F1586</f>
        <v>100.464</v>
      </c>
      <c r="I1586" s="114"/>
      <c r="J1586" s="114"/>
      <c r="K1586" s="164" t="s">
        <v>3495</v>
      </c>
    </row>
    <row r="1587" spans="1:14" ht="31.5">
      <c r="A1587" s="108" t="s">
        <v>4530</v>
      </c>
      <c r="B1587" s="83" t="s">
        <v>2608</v>
      </c>
      <c r="C1587" s="61" t="s">
        <v>487</v>
      </c>
      <c r="D1587" s="51" t="s">
        <v>2609</v>
      </c>
      <c r="E1587" s="51" t="s">
        <v>2610</v>
      </c>
      <c r="F1587" s="46">
        <v>26.231</v>
      </c>
      <c r="G1587" s="55" t="s">
        <v>2244</v>
      </c>
      <c r="H1587" s="46">
        <f>F1587</f>
        <v>26.231</v>
      </c>
      <c r="I1587" s="50"/>
      <c r="J1587" s="50"/>
      <c r="K1587" s="81" t="s">
        <v>3492</v>
      </c>
      <c r="L1587" s="64"/>
      <c r="M1587" s="64"/>
      <c r="N1587" s="65"/>
    </row>
    <row r="1588" spans="1:14" ht="31.5">
      <c r="A1588" s="108" t="s">
        <v>4531</v>
      </c>
      <c r="B1588" s="83" t="s">
        <v>2611</v>
      </c>
      <c r="C1588" s="61" t="s">
        <v>487</v>
      </c>
      <c r="D1588" s="51" t="s">
        <v>2612</v>
      </c>
      <c r="E1588" s="51" t="s">
        <v>2613</v>
      </c>
      <c r="F1588" s="46">
        <v>33.419</v>
      </c>
      <c r="G1588" s="55" t="s">
        <v>2244</v>
      </c>
      <c r="H1588" s="46">
        <f>F1588</f>
        <v>33.419</v>
      </c>
      <c r="I1588" s="50"/>
      <c r="J1588" s="50"/>
      <c r="K1588" s="59" t="s">
        <v>3492</v>
      </c>
      <c r="L1588" s="65"/>
      <c r="M1588" s="65"/>
      <c r="N1588" s="65"/>
    </row>
    <row r="1589" spans="1:14" ht="31.5">
      <c r="A1589" s="108" t="s">
        <v>4532</v>
      </c>
      <c r="B1589" s="83" t="s">
        <v>4891</v>
      </c>
      <c r="C1589" s="61" t="s">
        <v>487</v>
      </c>
      <c r="D1589" s="51" t="s">
        <v>2614</v>
      </c>
      <c r="E1589" s="51" t="s">
        <v>2615</v>
      </c>
      <c r="F1589" s="46">
        <v>21.028</v>
      </c>
      <c r="G1589" s="55" t="s">
        <v>2109</v>
      </c>
      <c r="H1589" s="46">
        <f>F1589</f>
        <v>21.028</v>
      </c>
      <c r="I1589" s="50"/>
      <c r="J1589" s="50"/>
      <c r="K1589" s="59" t="s">
        <v>3492</v>
      </c>
      <c r="L1589" s="65"/>
      <c r="M1589" s="65"/>
      <c r="N1589" s="65"/>
    </row>
    <row r="1590" spans="1:14" ht="21">
      <c r="A1590" s="185" t="s">
        <v>4533</v>
      </c>
      <c r="B1590" s="202" t="s">
        <v>2311</v>
      </c>
      <c r="C1590" s="112" t="s">
        <v>2107</v>
      </c>
      <c r="D1590" s="51" t="s">
        <v>2616</v>
      </c>
      <c r="E1590" s="51" t="s">
        <v>2618</v>
      </c>
      <c r="F1590" s="46">
        <f>F1591+F1592</f>
        <v>1.4369999999999998</v>
      </c>
      <c r="G1590" s="55" t="s">
        <v>2108</v>
      </c>
      <c r="H1590" s="46">
        <f>SUM(H1591:H1592)</f>
        <v>1.4369999999999998</v>
      </c>
      <c r="I1590" s="50"/>
      <c r="J1590" s="50"/>
      <c r="K1590" s="178" t="s">
        <v>3492</v>
      </c>
      <c r="L1590" s="65"/>
      <c r="M1590" s="65"/>
      <c r="N1590" s="65"/>
    </row>
    <row r="1591" spans="1:14" ht="33.75">
      <c r="A1591" s="185"/>
      <c r="B1591" s="202"/>
      <c r="C1591" s="113" t="s">
        <v>487</v>
      </c>
      <c r="D1591" s="85" t="s">
        <v>2617</v>
      </c>
      <c r="E1591" s="85" t="s">
        <v>2618</v>
      </c>
      <c r="F1591" s="77">
        <v>0.688</v>
      </c>
      <c r="G1591" s="78" t="s">
        <v>2108</v>
      </c>
      <c r="H1591" s="77">
        <v>0.688</v>
      </c>
      <c r="I1591" s="111"/>
      <c r="J1591" s="111"/>
      <c r="K1591" s="178"/>
      <c r="L1591" s="65"/>
      <c r="M1591" s="65"/>
      <c r="N1591" s="65"/>
    </row>
    <row r="1592" spans="1:14" ht="45">
      <c r="A1592" s="185"/>
      <c r="B1592" s="85" t="s">
        <v>2619</v>
      </c>
      <c r="C1592" s="113" t="s">
        <v>2620</v>
      </c>
      <c r="D1592" s="85" t="s">
        <v>2616</v>
      </c>
      <c r="E1592" s="85" t="s">
        <v>2621</v>
      </c>
      <c r="F1592" s="77">
        <v>0.749</v>
      </c>
      <c r="G1592" s="78" t="s">
        <v>2108</v>
      </c>
      <c r="H1592" s="77">
        <v>0.749</v>
      </c>
      <c r="I1592" s="111"/>
      <c r="J1592" s="111"/>
      <c r="K1592" s="178"/>
      <c r="L1592" s="65"/>
      <c r="M1592" s="65"/>
      <c r="N1592" s="65"/>
    </row>
    <row r="1593" spans="1:14" ht="31.5">
      <c r="A1593" s="185" t="s">
        <v>4534</v>
      </c>
      <c r="B1593" s="202" t="s">
        <v>2312</v>
      </c>
      <c r="C1593" s="112" t="s">
        <v>2107</v>
      </c>
      <c r="D1593" s="51" t="s">
        <v>2622</v>
      </c>
      <c r="E1593" s="51" t="s">
        <v>2624</v>
      </c>
      <c r="F1593" s="46">
        <f>F1594+F1595</f>
        <v>9.621</v>
      </c>
      <c r="G1593" s="55" t="s">
        <v>2108</v>
      </c>
      <c r="H1593" s="46">
        <f>SUM(H1594:H1595)</f>
        <v>9.621</v>
      </c>
      <c r="I1593" s="50"/>
      <c r="J1593" s="50"/>
      <c r="K1593" s="178" t="s">
        <v>3492</v>
      </c>
      <c r="L1593" s="65"/>
      <c r="M1593" s="65"/>
      <c r="N1593" s="65"/>
    </row>
    <row r="1594" spans="1:14" ht="12.75">
      <c r="A1594" s="185"/>
      <c r="B1594" s="202"/>
      <c r="C1594" s="113" t="s">
        <v>487</v>
      </c>
      <c r="D1594" s="85" t="s">
        <v>2623</v>
      </c>
      <c r="E1594" s="85" t="s">
        <v>2624</v>
      </c>
      <c r="F1594" s="77">
        <f>9.621-1.145</f>
        <v>8.476</v>
      </c>
      <c r="G1594" s="78" t="s">
        <v>2108</v>
      </c>
      <c r="H1594" s="77">
        <f>9.621-1.145</f>
        <v>8.476</v>
      </c>
      <c r="I1594" s="111"/>
      <c r="J1594" s="111"/>
      <c r="K1594" s="178"/>
      <c r="L1594" s="65"/>
      <c r="M1594" s="65"/>
      <c r="N1594" s="65"/>
    </row>
    <row r="1595" spans="1:14" ht="45">
      <c r="A1595" s="185"/>
      <c r="B1595" s="85" t="s">
        <v>2625</v>
      </c>
      <c r="C1595" s="113" t="s">
        <v>2626</v>
      </c>
      <c r="D1595" s="85" t="s">
        <v>2622</v>
      </c>
      <c r="E1595" s="85" t="s">
        <v>2627</v>
      </c>
      <c r="F1595" s="77">
        <v>1.145</v>
      </c>
      <c r="G1595" s="78" t="s">
        <v>2108</v>
      </c>
      <c r="H1595" s="77">
        <v>1.145</v>
      </c>
      <c r="I1595" s="111"/>
      <c r="J1595" s="111"/>
      <c r="K1595" s="178"/>
      <c r="L1595" s="65"/>
      <c r="M1595" s="65"/>
      <c r="N1595" s="65"/>
    </row>
    <row r="1596" spans="1:14" ht="31.5">
      <c r="A1596" s="108" t="s">
        <v>4535</v>
      </c>
      <c r="B1596" s="140" t="s">
        <v>2628</v>
      </c>
      <c r="C1596" s="61" t="s">
        <v>487</v>
      </c>
      <c r="D1596" s="53" t="s">
        <v>2629</v>
      </c>
      <c r="E1596" s="53" t="s">
        <v>2630</v>
      </c>
      <c r="F1596" s="46">
        <v>38.376</v>
      </c>
      <c r="G1596" s="107" t="s">
        <v>2244</v>
      </c>
      <c r="H1596" s="46">
        <f>F1596</f>
        <v>38.376</v>
      </c>
      <c r="I1596" s="50"/>
      <c r="J1596" s="50"/>
      <c r="K1596" s="59" t="s">
        <v>3492</v>
      </c>
      <c r="L1596" s="65"/>
      <c r="M1596" s="65"/>
      <c r="N1596" s="65"/>
    </row>
    <row r="1597" spans="1:14" ht="31.5">
      <c r="A1597" s="108" t="s">
        <v>4536</v>
      </c>
      <c r="B1597" s="83" t="s">
        <v>2632</v>
      </c>
      <c r="C1597" s="61" t="s">
        <v>487</v>
      </c>
      <c r="D1597" s="51" t="s">
        <v>2633</v>
      </c>
      <c r="E1597" s="51" t="s">
        <v>2634</v>
      </c>
      <c r="F1597" s="46">
        <v>3.499</v>
      </c>
      <c r="G1597" s="55" t="s">
        <v>2109</v>
      </c>
      <c r="H1597" s="46">
        <f>F1597</f>
        <v>3.499</v>
      </c>
      <c r="I1597" s="50"/>
      <c r="J1597" s="50"/>
      <c r="K1597" s="59" t="s">
        <v>3492</v>
      </c>
      <c r="L1597" s="65"/>
      <c r="M1597" s="65"/>
      <c r="N1597" s="65"/>
    </row>
    <row r="1598" spans="1:14" ht="31.5">
      <c r="A1598" s="108" t="s">
        <v>4537</v>
      </c>
      <c r="B1598" s="83" t="s">
        <v>2635</v>
      </c>
      <c r="C1598" s="61" t="s">
        <v>487</v>
      </c>
      <c r="D1598" s="51" t="s">
        <v>2636</v>
      </c>
      <c r="E1598" s="51" t="s">
        <v>2637</v>
      </c>
      <c r="F1598" s="46">
        <v>2.981</v>
      </c>
      <c r="G1598" s="55" t="s">
        <v>2108</v>
      </c>
      <c r="H1598" s="46">
        <f>F1598</f>
        <v>2.981</v>
      </c>
      <c r="I1598" s="50"/>
      <c r="J1598" s="50"/>
      <c r="K1598" s="59" t="s">
        <v>3492</v>
      </c>
      <c r="L1598" s="65"/>
      <c r="M1598" s="65"/>
      <c r="N1598" s="65"/>
    </row>
    <row r="1599" spans="1:14" ht="31.5">
      <c r="A1599" s="108" t="s">
        <v>4538</v>
      </c>
      <c r="B1599" s="83" t="s">
        <v>2638</v>
      </c>
      <c r="C1599" s="61" t="s">
        <v>487</v>
      </c>
      <c r="D1599" s="51" t="s">
        <v>2639</v>
      </c>
      <c r="E1599" s="51" t="s">
        <v>2640</v>
      </c>
      <c r="F1599" s="46">
        <v>0.763</v>
      </c>
      <c r="G1599" s="55" t="s">
        <v>2108</v>
      </c>
      <c r="H1599" s="46">
        <f>F1599</f>
        <v>0.763</v>
      </c>
      <c r="I1599" s="50"/>
      <c r="J1599" s="50"/>
      <c r="K1599" s="59" t="s">
        <v>3492</v>
      </c>
      <c r="L1599" s="65"/>
      <c r="M1599" s="65"/>
      <c r="N1599" s="65"/>
    </row>
    <row r="1600" spans="1:14" ht="31.5">
      <c r="A1600" s="185" t="s">
        <v>4539</v>
      </c>
      <c r="B1600" s="202" t="s">
        <v>2641</v>
      </c>
      <c r="C1600" s="112" t="s">
        <v>2107</v>
      </c>
      <c r="D1600" s="51" t="s">
        <v>2642</v>
      </c>
      <c r="E1600" s="51" t="s">
        <v>2643</v>
      </c>
      <c r="F1600" s="46">
        <f>SUM(F1601:F1602)</f>
        <v>5.8</v>
      </c>
      <c r="G1600" s="55" t="s">
        <v>2108</v>
      </c>
      <c r="H1600" s="46">
        <f>SUM(H1601:H1602)</f>
        <v>5.8</v>
      </c>
      <c r="I1600" s="50"/>
      <c r="J1600" s="50"/>
      <c r="K1600" s="178" t="s">
        <v>3492</v>
      </c>
      <c r="L1600" s="65"/>
      <c r="M1600" s="65"/>
      <c r="N1600" s="65"/>
    </row>
    <row r="1601" spans="1:14" ht="33.75">
      <c r="A1601" s="185"/>
      <c r="B1601" s="202"/>
      <c r="C1601" s="113" t="s">
        <v>487</v>
      </c>
      <c r="D1601" s="85" t="s">
        <v>2642</v>
      </c>
      <c r="E1601" s="85" t="s">
        <v>2644</v>
      </c>
      <c r="F1601" s="77">
        <v>4.885</v>
      </c>
      <c r="G1601" s="78" t="s">
        <v>2108</v>
      </c>
      <c r="H1601" s="77">
        <v>4.885</v>
      </c>
      <c r="I1601" s="111"/>
      <c r="J1601" s="111"/>
      <c r="K1601" s="178"/>
      <c r="L1601" s="65"/>
      <c r="M1601" s="65"/>
      <c r="N1601" s="65"/>
    </row>
    <row r="1602" spans="1:14" ht="45">
      <c r="A1602" s="185"/>
      <c r="B1602" s="85" t="s">
        <v>2645</v>
      </c>
      <c r="C1602" s="113" t="s">
        <v>2626</v>
      </c>
      <c r="D1602" s="85" t="s">
        <v>2646</v>
      </c>
      <c r="E1602" s="85" t="s">
        <v>2643</v>
      </c>
      <c r="F1602" s="77">
        <v>0.915</v>
      </c>
      <c r="G1602" s="78" t="s">
        <v>2108</v>
      </c>
      <c r="H1602" s="77">
        <v>0.915</v>
      </c>
      <c r="I1602" s="111"/>
      <c r="J1602" s="111"/>
      <c r="K1602" s="178"/>
      <c r="L1602" s="65"/>
      <c r="M1602" s="65"/>
      <c r="N1602" s="65"/>
    </row>
    <row r="1603" spans="1:14" ht="42">
      <c r="A1603" s="108" t="s">
        <v>4540</v>
      </c>
      <c r="B1603" s="51" t="s">
        <v>2647</v>
      </c>
      <c r="C1603" s="61" t="s">
        <v>487</v>
      </c>
      <c r="D1603" s="51" t="s">
        <v>2648</v>
      </c>
      <c r="E1603" s="51" t="s">
        <v>2649</v>
      </c>
      <c r="F1603" s="46">
        <v>1.925</v>
      </c>
      <c r="G1603" s="55" t="s">
        <v>2109</v>
      </c>
      <c r="H1603" s="46">
        <f>F1603</f>
        <v>1.925</v>
      </c>
      <c r="I1603" s="50"/>
      <c r="J1603" s="50"/>
      <c r="K1603" s="59" t="s">
        <v>3492</v>
      </c>
      <c r="L1603" s="65"/>
      <c r="M1603" s="65"/>
      <c r="N1603" s="65"/>
    </row>
    <row r="1604" spans="1:14" ht="31.5">
      <c r="A1604" s="108" t="s">
        <v>4541</v>
      </c>
      <c r="B1604" s="140" t="s">
        <v>2650</v>
      </c>
      <c r="C1604" s="61" t="s">
        <v>487</v>
      </c>
      <c r="D1604" s="51" t="s">
        <v>4892</v>
      </c>
      <c r="E1604" s="53" t="s">
        <v>2651</v>
      </c>
      <c r="F1604" s="46">
        <v>89.939</v>
      </c>
      <c r="G1604" s="107" t="s">
        <v>2244</v>
      </c>
      <c r="H1604" s="46">
        <f>F1604</f>
        <v>89.939</v>
      </c>
      <c r="I1604" s="50"/>
      <c r="J1604" s="50"/>
      <c r="K1604" s="59" t="s">
        <v>3492</v>
      </c>
      <c r="L1604" s="65"/>
      <c r="M1604" s="65"/>
      <c r="N1604" s="65"/>
    </row>
    <row r="1605" spans="1:14" ht="31.5">
      <c r="A1605" s="185" t="s">
        <v>4542</v>
      </c>
      <c r="B1605" s="202" t="s">
        <v>2313</v>
      </c>
      <c r="C1605" s="112" t="s">
        <v>2107</v>
      </c>
      <c r="D1605" s="51" t="s">
        <v>2652</v>
      </c>
      <c r="E1605" s="51" t="s">
        <v>2655</v>
      </c>
      <c r="F1605" s="46">
        <f>F1606+F1608</f>
        <v>21.163999999999998</v>
      </c>
      <c r="G1605" s="55" t="s">
        <v>2108</v>
      </c>
      <c r="H1605" s="46">
        <f>SUM(H1606:H1608)</f>
        <v>21.163999999999998</v>
      </c>
      <c r="I1605" s="50"/>
      <c r="J1605" s="50"/>
      <c r="K1605" s="178" t="s">
        <v>3492</v>
      </c>
      <c r="L1605" s="65"/>
      <c r="M1605" s="65"/>
      <c r="N1605" s="65"/>
    </row>
    <row r="1606" spans="1:14" ht="33.75">
      <c r="A1606" s="185"/>
      <c r="B1606" s="202"/>
      <c r="C1606" s="218" t="s">
        <v>487</v>
      </c>
      <c r="D1606" s="85" t="s">
        <v>2652</v>
      </c>
      <c r="E1606" s="85" t="s">
        <v>2653</v>
      </c>
      <c r="F1606" s="183">
        <f>7.859+12.517</f>
        <v>20.375999999999998</v>
      </c>
      <c r="G1606" s="190" t="s">
        <v>2108</v>
      </c>
      <c r="H1606" s="183">
        <f>7.859+12.517</f>
        <v>20.375999999999998</v>
      </c>
      <c r="I1606" s="111"/>
      <c r="J1606" s="111"/>
      <c r="K1606" s="178"/>
      <c r="L1606" s="65"/>
      <c r="M1606" s="65"/>
      <c r="N1606" s="65"/>
    </row>
    <row r="1607" spans="1:14" ht="12.75">
      <c r="A1607" s="185"/>
      <c r="B1607" s="202"/>
      <c r="C1607" s="218"/>
      <c r="D1607" s="85" t="s">
        <v>2654</v>
      </c>
      <c r="E1607" s="85" t="s">
        <v>2655</v>
      </c>
      <c r="F1607" s="183"/>
      <c r="G1607" s="190"/>
      <c r="H1607" s="183"/>
      <c r="I1607" s="111"/>
      <c r="J1607" s="111"/>
      <c r="K1607" s="178"/>
      <c r="L1607" s="64"/>
      <c r="M1607" s="64"/>
      <c r="N1607" s="65"/>
    </row>
    <row r="1608" spans="1:14" ht="45">
      <c r="A1608" s="185"/>
      <c r="B1608" s="85" t="s">
        <v>2656</v>
      </c>
      <c r="C1608" s="113" t="s">
        <v>2657</v>
      </c>
      <c r="D1608" s="85" t="s">
        <v>2658</v>
      </c>
      <c r="E1608" s="85" t="s">
        <v>2659</v>
      </c>
      <c r="F1608" s="77">
        <v>0.788</v>
      </c>
      <c r="G1608" s="78" t="s">
        <v>2108</v>
      </c>
      <c r="H1608" s="77">
        <v>0.788</v>
      </c>
      <c r="I1608" s="111"/>
      <c r="J1608" s="111"/>
      <c r="K1608" s="178"/>
      <c r="L1608" s="64"/>
      <c r="M1608" s="64"/>
      <c r="N1608" s="65"/>
    </row>
    <row r="1609" spans="1:14" ht="31.5">
      <c r="A1609" s="186" t="s">
        <v>4543</v>
      </c>
      <c r="B1609" s="202" t="s">
        <v>2314</v>
      </c>
      <c r="C1609" s="110" t="s">
        <v>2107</v>
      </c>
      <c r="D1609" s="51" t="s">
        <v>2660</v>
      </c>
      <c r="E1609" s="49" t="s">
        <v>2676</v>
      </c>
      <c r="F1609" s="46">
        <f>F1610+F1613+F1614+F1615</f>
        <v>43.80800000000001</v>
      </c>
      <c r="G1609" s="55" t="s">
        <v>2108</v>
      </c>
      <c r="H1609" s="46">
        <f>H1610+H1613+H1614+H1615</f>
        <v>43.80800000000001</v>
      </c>
      <c r="I1609" s="50"/>
      <c r="J1609" s="50"/>
      <c r="K1609" s="178" t="s">
        <v>3492</v>
      </c>
      <c r="L1609" s="64"/>
      <c r="M1609" s="64"/>
      <c r="N1609" s="65"/>
    </row>
    <row r="1610" spans="1:14" ht="12.75">
      <c r="A1610" s="186"/>
      <c r="B1610" s="202"/>
      <c r="C1610" s="191" t="s">
        <v>487</v>
      </c>
      <c r="D1610" s="85" t="s">
        <v>2662</v>
      </c>
      <c r="E1610" s="85" t="s">
        <v>2663</v>
      </c>
      <c r="F1610" s="183">
        <f>26.444+5.72+4.971</f>
        <v>37.135000000000005</v>
      </c>
      <c r="G1610" s="190" t="s">
        <v>2108</v>
      </c>
      <c r="H1610" s="183">
        <f>26.444+5.72+4.971</f>
        <v>37.135000000000005</v>
      </c>
      <c r="I1610" s="111"/>
      <c r="J1610" s="111"/>
      <c r="K1610" s="178"/>
      <c r="L1610" s="64"/>
      <c r="M1610" s="64"/>
      <c r="N1610" s="65"/>
    </row>
    <row r="1611" spans="1:14" ht="12.75">
      <c r="A1611" s="186"/>
      <c r="B1611" s="202"/>
      <c r="C1611" s="191"/>
      <c r="D1611" s="85" t="s">
        <v>2664</v>
      </c>
      <c r="E1611" s="85" t="s">
        <v>2665</v>
      </c>
      <c r="F1611" s="183"/>
      <c r="G1611" s="190"/>
      <c r="H1611" s="183"/>
      <c r="I1611" s="111"/>
      <c r="J1611" s="111"/>
      <c r="K1611" s="178"/>
      <c r="L1611" s="64"/>
      <c r="M1611" s="64"/>
      <c r="N1611" s="65"/>
    </row>
    <row r="1612" spans="1:14" ht="33.75">
      <c r="A1612" s="186"/>
      <c r="B1612" s="202"/>
      <c r="C1612" s="191"/>
      <c r="D1612" s="85" t="s">
        <v>2666</v>
      </c>
      <c r="E1612" s="85" t="s">
        <v>2661</v>
      </c>
      <c r="F1612" s="183"/>
      <c r="G1612" s="190"/>
      <c r="H1612" s="183"/>
      <c r="I1612" s="111"/>
      <c r="J1612" s="111"/>
      <c r="K1612" s="178"/>
      <c r="L1612" s="64"/>
      <c r="M1612" s="64"/>
      <c r="N1612" s="65"/>
    </row>
    <row r="1613" spans="1:14" ht="45">
      <c r="A1613" s="186"/>
      <c r="B1613" s="85" t="s">
        <v>2667</v>
      </c>
      <c r="C1613" s="106" t="s">
        <v>2631</v>
      </c>
      <c r="D1613" s="85" t="s">
        <v>2660</v>
      </c>
      <c r="E1613" s="85" t="s">
        <v>2668</v>
      </c>
      <c r="F1613" s="77">
        <v>3.325</v>
      </c>
      <c r="G1613" s="78" t="s">
        <v>2108</v>
      </c>
      <c r="H1613" s="77">
        <v>3.325</v>
      </c>
      <c r="I1613" s="111"/>
      <c r="J1613" s="111"/>
      <c r="K1613" s="178"/>
      <c r="L1613" s="64"/>
      <c r="M1613" s="64"/>
      <c r="N1613" s="65"/>
    </row>
    <row r="1614" spans="1:14" ht="45">
      <c r="A1614" s="186"/>
      <c r="B1614" s="85" t="s">
        <v>2669</v>
      </c>
      <c r="C1614" s="106" t="s">
        <v>2670</v>
      </c>
      <c r="D1614" s="85" t="s">
        <v>2671</v>
      </c>
      <c r="E1614" s="85" t="s">
        <v>2672</v>
      </c>
      <c r="F1614" s="77">
        <v>0.805</v>
      </c>
      <c r="G1614" s="78" t="s">
        <v>2108</v>
      </c>
      <c r="H1614" s="77">
        <v>0.805</v>
      </c>
      <c r="I1614" s="111"/>
      <c r="J1614" s="111"/>
      <c r="K1614" s="178"/>
      <c r="L1614" s="64"/>
      <c r="M1614" s="64"/>
      <c r="N1614" s="65"/>
    </row>
    <row r="1615" spans="1:14" ht="45">
      <c r="A1615" s="186"/>
      <c r="B1615" s="165" t="s">
        <v>2673</v>
      </c>
      <c r="C1615" s="166" t="s">
        <v>2674</v>
      </c>
      <c r="D1615" s="165" t="s">
        <v>2675</v>
      </c>
      <c r="E1615" s="165" t="s">
        <v>2676</v>
      </c>
      <c r="F1615" s="111">
        <v>2.543</v>
      </c>
      <c r="G1615" s="116" t="s">
        <v>2108</v>
      </c>
      <c r="H1615" s="111">
        <v>2.543</v>
      </c>
      <c r="I1615" s="101"/>
      <c r="J1615" s="101"/>
      <c r="K1615" s="178"/>
      <c r="L1615" s="64"/>
      <c r="M1615" s="65"/>
      <c r="N1615" s="65"/>
    </row>
    <row r="1616" spans="1:14" ht="12.75">
      <c r="A1616" s="192" t="s">
        <v>1566</v>
      </c>
      <c r="B1616" s="192"/>
      <c r="C1616" s="192"/>
      <c r="D1616" s="192"/>
      <c r="E1616" s="192"/>
      <c r="F1616" s="46">
        <f>F1609+F1605+F1604+F1603+F1600+F1599+F1598+F1597+F1596+F1593+F1590+F1589+F1588+F1587+F1586+F1585+F1584</f>
        <v>459.10900000000004</v>
      </c>
      <c r="G1616" s="210"/>
      <c r="H1616" s="210"/>
      <c r="I1616" s="46"/>
      <c r="J1616" s="46"/>
      <c r="K1616" s="59"/>
      <c r="L1616" s="64"/>
      <c r="M1616" s="64"/>
      <c r="N1616" s="65"/>
    </row>
    <row r="1617" spans="1:14" ht="12.75">
      <c r="A1617" s="188" t="s">
        <v>2315</v>
      </c>
      <c r="B1617" s="188"/>
      <c r="C1617" s="188"/>
      <c r="D1617" s="188"/>
      <c r="E1617" s="188"/>
      <c r="F1617" s="188"/>
      <c r="G1617" s="188"/>
      <c r="H1617" s="188"/>
      <c r="I1617" s="89"/>
      <c r="J1617" s="89"/>
      <c r="K1617" s="59"/>
      <c r="L1617" s="64"/>
      <c r="M1617" s="64"/>
      <c r="N1617" s="65"/>
    </row>
    <row r="1618" spans="1:11" s="27" customFormat="1" ht="31.5">
      <c r="A1618" s="55" t="s">
        <v>4544</v>
      </c>
      <c r="B1618" s="61" t="s">
        <v>567</v>
      </c>
      <c r="C1618" s="61" t="s">
        <v>1893</v>
      </c>
      <c r="D1618" s="61" t="s">
        <v>568</v>
      </c>
      <c r="E1618" s="61" t="s">
        <v>569</v>
      </c>
      <c r="F1618" s="46">
        <v>5.776</v>
      </c>
      <c r="G1618" s="55" t="s">
        <v>2108</v>
      </c>
      <c r="H1618" s="46">
        <v>5.776</v>
      </c>
      <c r="I1618" s="114"/>
      <c r="J1618" s="114"/>
      <c r="K1618" s="137" t="s">
        <v>3494</v>
      </c>
    </row>
    <row r="1619" spans="1:11" s="27" customFormat="1" ht="31.5">
      <c r="A1619" s="55" t="s">
        <v>4545</v>
      </c>
      <c r="B1619" s="61" t="s">
        <v>570</v>
      </c>
      <c r="C1619" s="61" t="s">
        <v>1893</v>
      </c>
      <c r="D1619" s="61" t="s">
        <v>571</v>
      </c>
      <c r="E1619" s="61" t="s">
        <v>572</v>
      </c>
      <c r="F1619" s="46">
        <v>2.143</v>
      </c>
      <c r="G1619" s="55" t="s">
        <v>2108</v>
      </c>
      <c r="H1619" s="46">
        <v>2.143</v>
      </c>
      <c r="I1619" s="114"/>
      <c r="J1619" s="114"/>
      <c r="K1619" s="137" t="s">
        <v>3494</v>
      </c>
    </row>
    <row r="1620" spans="1:11" s="27" customFormat="1" ht="21">
      <c r="A1620" s="55" t="s">
        <v>4546</v>
      </c>
      <c r="B1620" s="61" t="s">
        <v>27</v>
      </c>
      <c r="C1620" s="61" t="s">
        <v>1893</v>
      </c>
      <c r="D1620" s="61" t="s">
        <v>28</v>
      </c>
      <c r="E1620" s="61" t="s">
        <v>29</v>
      </c>
      <c r="F1620" s="46">
        <v>15.193</v>
      </c>
      <c r="G1620" s="55" t="s">
        <v>2108</v>
      </c>
      <c r="H1620" s="46">
        <v>15.193</v>
      </c>
      <c r="I1620" s="114"/>
      <c r="J1620" s="114"/>
      <c r="K1620" s="137" t="s">
        <v>3495</v>
      </c>
    </row>
    <row r="1621" spans="1:14" ht="31.5">
      <c r="A1621" s="55" t="s">
        <v>4547</v>
      </c>
      <c r="B1621" s="51" t="s">
        <v>2316</v>
      </c>
      <c r="C1621" s="61" t="s">
        <v>1893</v>
      </c>
      <c r="D1621" s="51" t="s">
        <v>4893</v>
      </c>
      <c r="E1621" s="51" t="s">
        <v>2317</v>
      </c>
      <c r="F1621" s="46">
        <v>48.2</v>
      </c>
      <c r="G1621" s="55" t="s">
        <v>2109</v>
      </c>
      <c r="H1621" s="46">
        <v>48.2</v>
      </c>
      <c r="I1621" s="77"/>
      <c r="J1621" s="77"/>
      <c r="K1621" s="48" t="s">
        <v>3492</v>
      </c>
      <c r="L1621" s="1"/>
      <c r="M1621" s="3"/>
      <c r="N1621" s="1"/>
    </row>
    <row r="1622" spans="1:14" ht="21">
      <c r="A1622" s="55" t="s">
        <v>4548</v>
      </c>
      <c r="B1622" s="51" t="s">
        <v>2033</v>
      </c>
      <c r="C1622" s="61" t="s">
        <v>1893</v>
      </c>
      <c r="D1622" s="51" t="s">
        <v>2034</v>
      </c>
      <c r="E1622" s="51" t="s">
        <v>2035</v>
      </c>
      <c r="F1622" s="46">
        <v>5.56</v>
      </c>
      <c r="G1622" s="55" t="s">
        <v>2109</v>
      </c>
      <c r="H1622" s="46">
        <v>5.56</v>
      </c>
      <c r="I1622" s="77"/>
      <c r="J1622" s="77"/>
      <c r="K1622" s="48" t="s">
        <v>3492</v>
      </c>
      <c r="L1622" s="1"/>
      <c r="M1622" s="3"/>
      <c r="N1622" s="1"/>
    </row>
    <row r="1623" spans="1:14" ht="42">
      <c r="A1623" s="92" t="s">
        <v>4511</v>
      </c>
      <c r="B1623" s="51" t="s">
        <v>2036</v>
      </c>
      <c r="C1623" s="61" t="s">
        <v>1893</v>
      </c>
      <c r="D1623" s="51" t="s">
        <v>2037</v>
      </c>
      <c r="E1623" s="51" t="s">
        <v>399</v>
      </c>
      <c r="F1623" s="46">
        <v>3.428</v>
      </c>
      <c r="G1623" s="55" t="s">
        <v>2109</v>
      </c>
      <c r="H1623" s="46">
        <v>3.428</v>
      </c>
      <c r="I1623" s="77"/>
      <c r="J1623" s="77"/>
      <c r="K1623" s="48" t="s">
        <v>3492</v>
      </c>
      <c r="L1623" s="1"/>
      <c r="M1623" s="3"/>
      <c r="N1623" s="1"/>
    </row>
    <row r="1624" spans="1:14" ht="21">
      <c r="A1624" s="55" t="s">
        <v>4549</v>
      </c>
      <c r="B1624" s="51" t="s">
        <v>2038</v>
      </c>
      <c r="C1624" s="61" t="s">
        <v>1893</v>
      </c>
      <c r="D1624" s="51" t="s">
        <v>2039</v>
      </c>
      <c r="E1624" s="51" t="s">
        <v>2040</v>
      </c>
      <c r="F1624" s="46">
        <v>18.9</v>
      </c>
      <c r="G1624" s="55" t="s">
        <v>2108</v>
      </c>
      <c r="H1624" s="46">
        <v>18.9</v>
      </c>
      <c r="I1624" s="77"/>
      <c r="J1624" s="77"/>
      <c r="K1624" s="48" t="s">
        <v>3492</v>
      </c>
      <c r="L1624" s="1"/>
      <c r="M1624" s="3"/>
      <c r="N1624" s="1"/>
    </row>
    <row r="1625" spans="1:14" ht="31.5">
      <c r="A1625" s="55" t="s">
        <v>4550</v>
      </c>
      <c r="B1625" s="51" t="s">
        <v>2041</v>
      </c>
      <c r="C1625" s="61" t="s">
        <v>1893</v>
      </c>
      <c r="D1625" s="51" t="s">
        <v>2042</v>
      </c>
      <c r="E1625" s="51" t="s">
        <v>2043</v>
      </c>
      <c r="F1625" s="46">
        <v>15.164</v>
      </c>
      <c r="G1625" s="55" t="s">
        <v>2108</v>
      </c>
      <c r="H1625" s="46">
        <v>15.164</v>
      </c>
      <c r="I1625" s="77"/>
      <c r="J1625" s="77"/>
      <c r="K1625" s="48" t="s">
        <v>3492</v>
      </c>
      <c r="L1625" s="1"/>
      <c r="M1625" s="3"/>
      <c r="N1625" s="1"/>
    </row>
    <row r="1626" spans="1:14" ht="31.5">
      <c r="A1626" s="55" t="s">
        <v>4551</v>
      </c>
      <c r="B1626" s="51" t="s">
        <v>2044</v>
      </c>
      <c r="C1626" s="61" t="s">
        <v>1893</v>
      </c>
      <c r="D1626" s="51" t="s">
        <v>2045</v>
      </c>
      <c r="E1626" s="51" t="s">
        <v>2046</v>
      </c>
      <c r="F1626" s="46">
        <v>4.51</v>
      </c>
      <c r="G1626" s="55" t="s">
        <v>2109</v>
      </c>
      <c r="H1626" s="46">
        <v>4.51</v>
      </c>
      <c r="I1626" s="77"/>
      <c r="J1626" s="77"/>
      <c r="K1626" s="48" t="s">
        <v>3492</v>
      </c>
      <c r="L1626" s="1"/>
      <c r="M1626" s="3"/>
      <c r="N1626" s="1"/>
    </row>
    <row r="1627" spans="1:14" ht="21">
      <c r="A1627" s="55" t="s">
        <v>4552</v>
      </c>
      <c r="B1627" s="51" t="s">
        <v>2047</v>
      </c>
      <c r="C1627" s="61" t="s">
        <v>1893</v>
      </c>
      <c r="D1627" s="51" t="s">
        <v>2048</v>
      </c>
      <c r="E1627" s="51" t="s">
        <v>2049</v>
      </c>
      <c r="F1627" s="46">
        <v>38.6</v>
      </c>
      <c r="G1627" s="55" t="s">
        <v>2109</v>
      </c>
      <c r="H1627" s="46">
        <v>38.6</v>
      </c>
      <c r="I1627" s="77"/>
      <c r="J1627" s="77"/>
      <c r="K1627" s="48" t="s">
        <v>3492</v>
      </c>
      <c r="L1627" s="1"/>
      <c r="M1627" s="3"/>
      <c r="N1627" s="1"/>
    </row>
    <row r="1628" spans="1:14" ht="21">
      <c r="A1628" s="55" t="s">
        <v>4553</v>
      </c>
      <c r="B1628" s="51" t="s">
        <v>2050</v>
      </c>
      <c r="C1628" s="61" t="s">
        <v>1893</v>
      </c>
      <c r="D1628" s="51" t="s">
        <v>2051</v>
      </c>
      <c r="E1628" s="51" t="s">
        <v>2052</v>
      </c>
      <c r="F1628" s="46">
        <v>28</v>
      </c>
      <c r="G1628" s="55" t="s">
        <v>2109</v>
      </c>
      <c r="H1628" s="46">
        <v>28</v>
      </c>
      <c r="I1628" s="77"/>
      <c r="J1628" s="77"/>
      <c r="K1628" s="48" t="s">
        <v>3492</v>
      </c>
      <c r="L1628" s="1"/>
      <c r="M1628" s="3"/>
      <c r="N1628" s="1"/>
    </row>
    <row r="1629" spans="1:14" ht="21">
      <c r="A1629" s="55" t="s">
        <v>4554</v>
      </c>
      <c r="B1629" s="51" t="s">
        <v>2053</v>
      </c>
      <c r="C1629" s="61" t="s">
        <v>1893</v>
      </c>
      <c r="D1629" s="51" t="s">
        <v>2054</v>
      </c>
      <c r="E1629" s="51" t="s">
        <v>4894</v>
      </c>
      <c r="F1629" s="46">
        <v>13.7</v>
      </c>
      <c r="G1629" s="55" t="s">
        <v>943</v>
      </c>
      <c r="H1629" s="46" t="s">
        <v>1855</v>
      </c>
      <c r="I1629" s="77"/>
      <c r="J1629" s="77"/>
      <c r="K1629" s="48" t="s">
        <v>3492</v>
      </c>
      <c r="L1629" s="1"/>
      <c r="M1629" s="3"/>
      <c r="N1629" s="1"/>
    </row>
    <row r="1630" spans="1:14" ht="31.5">
      <c r="A1630" s="55" t="s">
        <v>4555</v>
      </c>
      <c r="B1630" s="51" t="s">
        <v>2055</v>
      </c>
      <c r="C1630" s="61" t="s">
        <v>1893</v>
      </c>
      <c r="D1630" s="51" t="s">
        <v>2056</v>
      </c>
      <c r="E1630" s="51" t="s">
        <v>2057</v>
      </c>
      <c r="F1630" s="46">
        <v>29</v>
      </c>
      <c r="G1630" s="55" t="s">
        <v>943</v>
      </c>
      <c r="H1630" s="46" t="s">
        <v>1856</v>
      </c>
      <c r="I1630" s="77"/>
      <c r="J1630" s="77"/>
      <c r="K1630" s="48" t="s">
        <v>3492</v>
      </c>
      <c r="L1630" s="1"/>
      <c r="M1630" s="3"/>
      <c r="N1630" s="1"/>
    </row>
    <row r="1631" spans="1:14" ht="21">
      <c r="A1631" s="55" t="s">
        <v>4556</v>
      </c>
      <c r="B1631" s="51" t="s">
        <v>2058</v>
      </c>
      <c r="C1631" s="61" t="s">
        <v>1893</v>
      </c>
      <c r="D1631" s="51" t="s">
        <v>2059</v>
      </c>
      <c r="E1631" s="51" t="s">
        <v>2060</v>
      </c>
      <c r="F1631" s="46">
        <v>4.211</v>
      </c>
      <c r="G1631" s="55" t="s">
        <v>2109</v>
      </c>
      <c r="H1631" s="46">
        <v>4.211</v>
      </c>
      <c r="I1631" s="77"/>
      <c r="J1631" s="77"/>
      <c r="K1631" s="48" t="s">
        <v>3492</v>
      </c>
      <c r="L1631" s="1"/>
      <c r="M1631" s="3"/>
      <c r="N1631" s="1"/>
    </row>
    <row r="1632" spans="1:14" ht="21">
      <c r="A1632" s="55" t="s">
        <v>4557</v>
      </c>
      <c r="B1632" s="51" t="s">
        <v>2061</v>
      </c>
      <c r="C1632" s="61" t="s">
        <v>1893</v>
      </c>
      <c r="D1632" s="51" t="s">
        <v>2062</v>
      </c>
      <c r="E1632" s="51" t="s">
        <v>2063</v>
      </c>
      <c r="F1632" s="46">
        <v>2.062</v>
      </c>
      <c r="G1632" s="55" t="s">
        <v>2109</v>
      </c>
      <c r="H1632" s="46">
        <v>2.062</v>
      </c>
      <c r="I1632" s="77"/>
      <c r="J1632" s="77"/>
      <c r="K1632" s="48" t="s">
        <v>3492</v>
      </c>
      <c r="L1632" s="1"/>
      <c r="M1632" s="3"/>
      <c r="N1632" s="1"/>
    </row>
    <row r="1633" spans="1:14" ht="31.5">
      <c r="A1633" s="55" t="s">
        <v>4558</v>
      </c>
      <c r="B1633" s="51" t="s">
        <v>2064</v>
      </c>
      <c r="C1633" s="61" t="s">
        <v>1893</v>
      </c>
      <c r="D1633" s="51" t="s">
        <v>2065</v>
      </c>
      <c r="E1633" s="51" t="s">
        <v>2066</v>
      </c>
      <c r="F1633" s="46">
        <v>7.188</v>
      </c>
      <c r="G1633" s="55" t="s">
        <v>2109</v>
      </c>
      <c r="H1633" s="46">
        <v>7.188</v>
      </c>
      <c r="I1633" s="77"/>
      <c r="J1633" s="77"/>
      <c r="K1633" s="48" t="s">
        <v>3492</v>
      </c>
      <c r="L1633" s="1"/>
      <c r="M1633" s="3"/>
      <c r="N1633" s="1"/>
    </row>
    <row r="1634" spans="1:14" ht="21">
      <c r="A1634" s="55" t="s">
        <v>4559</v>
      </c>
      <c r="B1634" s="51" t="s">
        <v>2067</v>
      </c>
      <c r="C1634" s="61" t="s">
        <v>1893</v>
      </c>
      <c r="D1634" s="51" t="s">
        <v>2068</v>
      </c>
      <c r="E1634" s="51" t="s">
        <v>2069</v>
      </c>
      <c r="F1634" s="46">
        <v>2.133</v>
      </c>
      <c r="G1634" s="55" t="s">
        <v>2108</v>
      </c>
      <c r="H1634" s="46">
        <v>2.133</v>
      </c>
      <c r="I1634" s="77"/>
      <c r="J1634" s="77"/>
      <c r="K1634" s="48" t="s">
        <v>3492</v>
      </c>
      <c r="L1634" s="1"/>
      <c r="M1634" s="3"/>
      <c r="N1634" s="1"/>
    </row>
    <row r="1635" spans="1:14" ht="21">
      <c r="A1635" s="55" t="s">
        <v>4560</v>
      </c>
      <c r="B1635" s="51" t="s">
        <v>2070</v>
      </c>
      <c r="C1635" s="61" t="s">
        <v>1893</v>
      </c>
      <c r="D1635" s="51" t="s">
        <v>2043</v>
      </c>
      <c r="E1635" s="51" t="s">
        <v>2071</v>
      </c>
      <c r="F1635" s="46">
        <v>6.462</v>
      </c>
      <c r="G1635" s="55" t="s">
        <v>2109</v>
      </c>
      <c r="H1635" s="46">
        <v>6.462</v>
      </c>
      <c r="I1635" s="77"/>
      <c r="J1635" s="77"/>
      <c r="K1635" s="48" t="s">
        <v>3492</v>
      </c>
      <c r="L1635" s="1"/>
      <c r="M1635" s="3"/>
      <c r="N1635" s="1"/>
    </row>
    <row r="1636" spans="1:14" ht="31.5">
      <c r="A1636" s="55" t="s">
        <v>4561</v>
      </c>
      <c r="B1636" s="51" t="s">
        <v>2072</v>
      </c>
      <c r="C1636" s="61" t="s">
        <v>1893</v>
      </c>
      <c r="D1636" s="51" t="s">
        <v>2073</v>
      </c>
      <c r="E1636" s="51" t="s">
        <v>2074</v>
      </c>
      <c r="F1636" s="46">
        <v>9.4</v>
      </c>
      <c r="G1636" s="55" t="s">
        <v>943</v>
      </c>
      <c r="H1636" s="46" t="s">
        <v>1857</v>
      </c>
      <c r="I1636" s="77"/>
      <c r="J1636" s="77"/>
      <c r="K1636" s="48" t="s">
        <v>3492</v>
      </c>
      <c r="L1636" s="1"/>
      <c r="M1636" s="3"/>
      <c r="N1636" s="1"/>
    </row>
    <row r="1637" spans="1:14" ht="31.5">
      <c r="A1637" s="55" t="s">
        <v>4562</v>
      </c>
      <c r="B1637" s="51" t="s">
        <v>2075</v>
      </c>
      <c r="C1637" s="61" t="s">
        <v>1893</v>
      </c>
      <c r="D1637" s="51" t="s">
        <v>2076</v>
      </c>
      <c r="E1637" s="51" t="s">
        <v>2077</v>
      </c>
      <c r="F1637" s="46">
        <v>72.748</v>
      </c>
      <c r="G1637" s="55" t="s">
        <v>2109</v>
      </c>
      <c r="H1637" s="46">
        <v>72.748</v>
      </c>
      <c r="I1637" s="77"/>
      <c r="J1637" s="77"/>
      <c r="K1637" s="48" t="s">
        <v>3492</v>
      </c>
      <c r="L1637" s="1"/>
      <c r="M1637" s="3"/>
      <c r="N1637" s="1"/>
    </row>
    <row r="1638" spans="1:14" ht="21">
      <c r="A1638" s="55" t="s">
        <v>4563</v>
      </c>
      <c r="B1638" s="51" t="s">
        <v>2078</v>
      </c>
      <c r="C1638" s="61" t="s">
        <v>1893</v>
      </c>
      <c r="D1638" s="51" t="s">
        <v>2054</v>
      </c>
      <c r="E1638" s="51" t="s">
        <v>2079</v>
      </c>
      <c r="F1638" s="46">
        <v>8.8</v>
      </c>
      <c r="G1638" s="55" t="s">
        <v>943</v>
      </c>
      <c r="H1638" s="46" t="s">
        <v>1858</v>
      </c>
      <c r="I1638" s="77"/>
      <c r="J1638" s="77"/>
      <c r="K1638" s="48" t="s">
        <v>3492</v>
      </c>
      <c r="L1638" s="1"/>
      <c r="M1638" s="3"/>
      <c r="N1638" s="1"/>
    </row>
    <row r="1639" spans="1:14" ht="21">
      <c r="A1639" s="55" t="s">
        <v>4564</v>
      </c>
      <c r="B1639" s="51" t="s">
        <v>2080</v>
      </c>
      <c r="C1639" s="61" t="s">
        <v>1893</v>
      </c>
      <c r="D1639" s="51" t="s">
        <v>2081</v>
      </c>
      <c r="E1639" s="51" t="s">
        <v>2082</v>
      </c>
      <c r="F1639" s="46">
        <v>16.516</v>
      </c>
      <c r="G1639" s="55" t="s">
        <v>2109</v>
      </c>
      <c r="H1639" s="46">
        <v>16.516</v>
      </c>
      <c r="I1639" s="77"/>
      <c r="J1639" s="77"/>
      <c r="K1639" s="48" t="s">
        <v>3492</v>
      </c>
      <c r="L1639" s="1"/>
      <c r="M1639" s="3"/>
      <c r="N1639" s="1"/>
    </row>
    <row r="1640" spans="1:14" ht="21">
      <c r="A1640" s="55" t="s">
        <v>4565</v>
      </c>
      <c r="B1640" s="51" t="s">
        <v>2083</v>
      </c>
      <c r="C1640" s="61" t="s">
        <v>1893</v>
      </c>
      <c r="D1640" s="51" t="s">
        <v>2084</v>
      </c>
      <c r="E1640" s="51" t="s">
        <v>2085</v>
      </c>
      <c r="F1640" s="46">
        <v>2.088</v>
      </c>
      <c r="G1640" s="55" t="s">
        <v>2109</v>
      </c>
      <c r="H1640" s="46">
        <v>2.088</v>
      </c>
      <c r="I1640" s="77"/>
      <c r="J1640" s="77"/>
      <c r="K1640" s="48" t="s">
        <v>3492</v>
      </c>
      <c r="L1640" s="1"/>
      <c r="M1640" s="3"/>
      <c r="N1640" s="1"/>
    </row>
    <row r="1641" spans="1:14" ht="21">
      <c r="A1641" s="55" t="s">
        <v>4566</v>
      </c>
      <c r="B1641" s="51" t="s">
        <v>2086</v>
      </c>
      <c r="C1641" s="61" t="s">
        <v>1893</v>
      </c>
      <c r="D1641" s="51" t="s">
        <v>2087</v>
      </c>
      <c r="E1641" s="51" t="s">
        <v>2046</v>
      </c>
      <c r="F1641" s="46">
        <v>5.1</v>
      </c>
      <c r="G1641" s="55" t="s">
        <v>2109</v>
      </c>
      <c r="H1641" s="46">
        <v>5.1</v>
      </c>
      <c r="I1641" s="77"/>
      <c r="J1641" s="77"/>
      <c r="K1641" s="48" t="s">
        <v>3492</v>
      </c>
      <c r="L1641" s="1"/>
      <c r="M1641" s="3"/>
      <c r="N1641" s="1"/>
    </row>
    <row r="1642" spans="1:14" ht="21">
      <c r="A1642" s="55" t="s">
        <v>4567</v>
      </c>
      <c r="B1642" s="51" t="s">
        <v>2088</v>
      </c>
      <c r="C1642" s="61" t="s">
        <v>1893</v>
      </c>
      <c r="D1642" s="51" t="s">
        <v>2089</v>
      </c>
      <c r="E1642" s="51" t="s">
        <v>2090</v>
      </c>
      <c r="F1642" s="46">
        <v>3.788</v>
      </c>
      <c r="G1642" s="55" t="s">
        <v>2109</v>
      </c>
      <c r="H1642" s="46">
        <v>3.788</v>
      </c>
      <c r="I1642" s="77"/>
      <c r="J1642" s="77"/>
      <c r="K1642" s="48" t="s">
        <v>3492</v>
      </c>
      <c r="L1642" s="1"/>
      <c r="M1642" s="3"/>
      <c r="N1642" s="1"/>
    </row>
    <row r="1643" spans="1:14" ht="21">
      <c r="A1643" s="55" t="s">
        <v>4568</v>
      </c>
      <c r="B1643" s="51" t="s">
        <v>2091</v>
      </c>
      <c r="C1643" s="61" t="s">
        <v>1893</v>
      </c>
      <c r="D1643" s="51" t="s">
        <v>2092</v>
      </c>
      <c r="E1643" s="51" t="s">
        <v>2093</v>
      </c>
      <c r="F1643" s="46">
        <v>1.986</v>
      </c>
      <c r="G1643" s="55" t="s">
        <v>2109</v>
      </c>
      <c r="H1643" s="46">
        <v>1.986</v>
      </c>
      <c r="I1643" s="77"/>
      <c r="J1643" s="77"/>
      <c r="K1643" s="48" t="s">
        <v>3492</v>
      </c>
      <c r="L1643" s="1"/>
      <c r="M1643" s="3"/>
      <c r="N1643" s="1"/>
    </row>
    <row r="1644" spans="1:14" ht="21">
      <c r="A1644" s="55" t="s">
        <v>4569</v>
      </c>
      <c r="B1644" s="51" t="s">
        <v>2094</v>
      </c>
      <c r="C1644" s="61" t="s">
        <v>1893</v>
      </c>
      <c r="D1644" s="51" t="s">
        <v>2095</v>
      </c>
      <c r="E1644" s="51" t="s">
        <v>2096</v>
      </c>
      <c r="F1644" s="46">
        <v>8.636</v>
      </c>
      <c r="G1644" s="55" t="s">
        <v>2109</v>
      </c>
      <c r="H1644" s="46">
        <v>8.636</v>
      </c>
      <c r="I1644" s="77"/>
      <c r="J1644" s="77"/>
      <c r="K1644" s="48" t="s">
        <v>3492</v>
      </c>
      <c r="L1644" s="1"/>
      <c r="M1644" s="3"/>
      <c r="N1644" s="1"/>
    </row>
    <row r="1645" spans="1:14" ht="21">
      <c r="A1645" s="55" t="s">
        <v>4570</v>
      </c>
      <c r="B1645" s="51" t="s">
        <v>2097</v>
      </c>
      <c r="C1645" s="61" t="s">
        <v>1893</v>
      </c>
      <c r="D1645" s="51" t="s">
        <v>4895</v>
      </c>
      <c r="E1645" s="51" t="s">
        <v>2354</v>
      </c>
      <c r="F1645" s="46">
        <v>1</v>
      </c>
      <c r="G1645" s="55" t="s">
        <v>2109</v>
      </c>
      <c r="H1645" s="46">
        <v>1</v>
      </c>
      <c r="I1645" s="77"/>
      <c r="J1645" s="77"/>
      <c r="K1645" s="48" t="s">
        <v>3492</v>
      </c>
      <c r="L1645" s="1"/>
      <c r="M1645" s="3"/>
      <c r="N1645" s="1"/>
    </row>
    <row r="1646" spans="1:14" ht="21">
      <c r="A1646" s="55" t="s">
        <v>4571</v>
      </c>
      <c r="B1646" s="51" t="s">
        <v>2098</v>
      </c>
      <c r="C1646" s="61" t="s">
        <v>1893</v>
      </c>
      <c r="D1646" s="51" t="s">
        <v>2099</v>
      </c>
      <c r="E1646" s="51" t="s">
        <v>2100</v>
      </c>
      <c r="F1646" s="46">
        <v>0.7</v>
      </c>
      <c r="G1646" s="55" t="s">
        <v>2109</v>
      </c>
      <c r="H1646" s="46">
        <v>0.7</v>
      </c>
      <c r="I1646" s="77"/>
      <c r="J1646" s="77"/>
      <c r="K1646" s="48" t="s">
        <v>3492</v>
      </c>
      <c r="L1646" s="1"/>
      <c r="M1646" s="3"/>
      <c r="N1646" s="1"/>
    </row>
    <row r="1647" spans="1:14" ht="21">
      <c r="A1647" s="55" t="s">
        <v>4572</v>
      </c>
      <c r="B1647" s="51" t="s">
        <v>2101</v>
      </c>
      <c r="C1647" s="61" t="s">
        <v>1893</v>
      </c>
      <c r="D1647" s="51" t="s">
        <v>2102</v>
      </c>
      <c r="E1647" s="51" t="s">
        <v>1828</v>
      </c>
      <c r="F1647" s="46">
        <v>3.262</v>
      </c>
      <c r="G1647" s="55" t="s">
        <v>2109</v>
      </c>
      <c r="H1647" s="46">
        <v>3.262</v>
      </c>
      <c r="I1647" s="77"/>
      <c r="J1647" s="77"/>
      <c r="K1647" s="48" t="s">
        <v>3492</v>
      </c>
      <c r="L1647" s="1"/>
      <c r="M1647" s="3"/>
      <c r="N1647" s="1"/>
    </row>
    <row r="1648" spans="1:14" ht="21">
      <c r="A1648" s="55" t="s">
        <v>4573</v>
      </c>
      <c r="B1648" s="51" t="s">
        <v>1829</v>
      </c>
      <c r="C1648" s="61" t="s">
        <v>1893</v>
      </c>
      <c r="D1648" s="51" t="s">
        <v>1830</v>
      </c>
      <c r="E1648" s="51" t="s">
        <v>1831</v>
      </c>
      <c r="F1648" s="46">
        <v>1.573</v>
      </c>
      <c r="G1648" s="55" t="s">
        <v>2109</v>
      </c>
      <c r="H1648" s="46">
        <v>1.573</v>
      </c>
      <c r="I1648" s="77"/>
      <c r="J1648" s="77"/>
      <c r="K1648" s="48" t="s">
        <v>3492</v>
      </c>
      <c r="L1648" s="1"/>
      <c r="M1648" s="3"/>
      <c r="N1648" s="1"/>
    </row>
    <row r="1649" spans="1:14" ht="21">
      <c r="A1649" s="55" t="s">
        <v>4574</v>
      </c>
      <c r="B1649" s="51" t="s">
        <v>1832</v>
      </c>
      <c r="C1649" s="61" t="s">
        <v>1893</v>
      </c>
      <c r="D1649" s="51" t="s">
        <v>4896</v>
      </c>
      <c r="E1649" s="51" t="s">
        <v>1833</v>
      </c>
      <c r="F1649" s="46">
        <v>1.664</v>
      </c>
      <c r="G1649" s="55" t="s">
        <v>2108</v>
      </c>
      <c r="H1649" s="46">
        <v>1.664</v>
      </c>
      <c r="I1649" s="77"/>
      <c r="J1649" s="77"/>
      <c r="K1649" s="48" t="s">
        <v>3492</v>
      </c>
      <c r="L1649" s="1"/>
      <c r="M1649" s="3"/>
      <c r="N1649" s="1"/>
    </row>
    <row r="1650" spans="1:14" ht="21">
      <c r="A1650" s="55" t="s">
        <v>4575</v>
      </c>
      <c r="B1650" s="51" t="s">
        <v>1834</v>
      </c>
      <c r="C1650" s="61" t="s">
        <v>1893</v>
      </c>
      <c r="D1650" s="51" t="s">
        <v>4897</v>
      </c>
      <c r="E1650" s="51" t="s">
        <v>1835</v>
      </c>
      <c r="F1650" s="46">
        <v>5.35</v>
      </c>
      <c r="G1650" s="55" t="s">
        <v>943</v>
      </c>
      <c r="H1650" s="46" t="s">
        <v>1859</v>
      </c>
      <c r="I1650" s="77"/>
      <c r="J1650" s="77"/>
      <c r="K1650" s="48" t="s">
        <v>3492</v>
      </c>
      <c r="L1650" s="1"/>
      <c r="M1650" s="3"/>
      <c r="N1650" s="1"/>
    </row>
    <row r="1651" spans="1:14" ht="42">
      <c r="A1651" s="92" t="s">
        <v>4494</v>
      </c>
      <c r="B1651" s="51" t="s">
        <v>1901</v>
      </c>
      <c r="C1651" s="61" t="s">
        <v>1893</v>
      </c>
      <c r="D1651" s="51" t="s">
        <v>1836</v>
      </c>
      <c r="E1651" s="51" t="s">
        <v>4898</v>
      </c>
      <c r="F1651" s="46">
        <v>4.188</v>
      </c>
      <c r="G1651" s="55" t="s">
        <v>2109</v>
      </c>
      <c r="H1651" s="46">
        <v>4.188</v>
      </c>
      <c r="I1651" s="77"/>
      <c r="J1651" s="77"/>
      <c r="K1651" s="48" t="s">
        <v>3492</v>
      </c>
      <c r="L1651" s="1"/>
      <c r="M1651" s="3"/>
      <c r="N1651" s="1"/>
    </row>
    <row r="1652" spans="1:14" ht="21">
      <c r="A1652" s="55" t="s">
        <v>4576</v>
      </c>
      <c r="B1652" s="51" t="s">
        <v>1837</v>
      </c>
      <c r="C1652" s="61" t="s">
        <v>1893</v>
      </c>
      <c r="D1652" s="51" t="s">
        <v>1838</v>
      </c>
      <c r="E1652" s="51" t="s">
        <v>1839</v>
      </c>
      <c r="F1652" s="46">
        <v>32.2</v>
      </c>
      <c r="G1652" s="55" t="s">
        <v>943</v>
      </c>
      <c r="H1652" s="46" t="s">
        <v>1860</v>
      </c>
      <c r="I1652" s="77"/>
      <c r="J1652" s="77"/>
      <c r="K1652" s="48" t="s">
        <v>3492</v>
      </c>
      <c r="L1652" s="1"/>
      <c r="M1652" s="3"/>
      <c r="N1652" s="1"/>
    </row>
    <row r="1653" spans="1:14" ht="21">
      <c r="A1653" s="55" t="s">
        <v>4577</v>
      </c>
      <c r="B1653" s="51" t="s">
        <v>1840</v>
      </c>
      <c r="C1653" s="61" t="s">
        <v>1893</v>
      </c>
      <c r="D1653" s="51" t="s">
        <v>1841</v>
      </c>
      <c r="E1653" s="51" t="s">
        <v>1842</v>
      </c>
      <c r="F1653" s="46">
        <v>2.309</v>
      </c>
      <c r="G1653" s="55" t="s">
        <v>2108</v>
      </c>
      <c r="H1653" s="46">
        <v>2.309</v>
      </c>
      <c r="I1653" s="77"/>
      <c r="J1653" s="77"/>
      <c r="K1653" s="48" t="s">
        <v>3492</v>
      </c>
      <c r="L1653" s="1"/>
      <c r="M1653" s="3"/>
      <c r="N1653" s="1"/>
    </row>
    <row r="1654" spans="1:14" ht="21">
      <c r="A1654" s="55" t="s">
        <v>4578</v>
      </c>
      <c r="B1654" s="51" t="s">
        <v>1843</v>
      </c>
      <c r="C1654" s="61" t="s">
        <v>1893</v>
      </c>
      <c r="D1654" s="51" t="s">
        <v>1844</v>
      </c>
      <c r="E1654" s="51" t="s">
        <v>1845</v>
      </c>
      <c r="F1654" s="46">
        <v>4.556</v>
      </c>
      <c r="G1654" s="55" t="s">
        <v>2109</v>
      </c>
      <c r="H1654" s="46">
        <v>4.556</v>
      </c>
      <c r="I1654" s="77"/>
      <c r="J1654" s="77"/>
      <c r="K1654" s="48" t="s">
        <v>3492</v>
      </c>
      <c r="L1654" s="1"/>
      <c r="M1654" s="3"/>
      <c r="N1654" s="1"/>
    </row>
    <row r="1655" spans="1:14" ht="21">
      <c r="A1655" s="55" t="s">
        <v>4579</v>
      </c>
      <c r="B1655" s="51" t="s">
        <v>1847</v>
      </c>
      <c r="C1655" s="61" t="s">
        <v>1893</v>
      </c>
      <c r="D1655" s="51" t="s">
        <v>2054</v>
      </c>
      <c r="E1655" s="51" t="s">
        <v>1848</v>
      </c>
      <c r="F1655" s="46">
        <v>17.503</v>
      </c>
      <c r="G1655" s="55" t="s">
        <v>2108</v>
      </c>
      <c r="H1655" s="46">
        <v>17.503</v>
      </c>
      <c r="I1655" s="77"/>
      <c r="J1655" s="77"/>
      <c r="K1655" s="48" t="s">
        <v>3492</v>
      </c>
      <c r="L1655" s="1"/>
      <c r="M1655" s="3"/>
      <c r="N1655" s="1"/>
    </row>
    <row r="1656" spans="1:14" ht="43.5" customHeight="1">
      <c r="A1656" s="55" t="s">
        <v>4580</v>
      </c>
      <c r="B1656" s="51" t="s">
        <v>4899</v>
      </c>
      <c r="C1656" s="61" t="s">
        <v>1893</v>
      </c>
      <c r="D1656" s="51" t="s">
        <v>1835</v>
      </c>
      <c r="E1656" s="51" t="s">
        <v>2473</v>
      </c>
      <c r="F1656" s="46">
        <v>3.362</v>
      </c>
      <c r="G1656" s="55" t="s">
        <v>2109</v>
      </c>
      <c r="H1656" s="46">
        <v>3.362</v>
      </c>
      <c r="I1656" s="77"/>
      <c r="J1656" s="77"/>
      <c r="K1656" s="48" t="s">
        <v>3492</v>
      </c>
      <c r="L1656" s="1"/>
      <c r="M1656" s="3"/>
      <c r="N1656" s="1"/>
    </row>
    <row r="1657" spans="1:14" ht="42">
      <c r="A1657" s="55" t="s">
        <v>4581</v>
      </c>
      <c r="B1657" s="51" t="s">
        <v>2499</v>
      </c>
      <c r="C1657" s="61" t="s">
        <v>1893</v>
      </c>
      <c r="D1657" s="51" t="s">
        <v>4585</v>
      </c>
      <c r="E1657" s="51" t="s">
        <v>4900</v>
      </c>
      <c r="F1657" s="46">
        <v>10.102</v>
      </c>
      <c r="G1657" s="55" t="s">
        <v>2108</v>
      </c>
      <c r="H1657" s="46">
        <v>10.102</v>
      </c>
      <c r="I1657" s="77"/>
      <c r="J1657" s="77"/>
      <c r="K1657" s="48" t="s">
        <v>3492</v>
      </c>
      <c r="L1657" s="1"/>
      <c r="M1657" s="3"/>
      <c r="N1657" s="1"/>
    </row>
    <row r="1658" spans="1:14" ht="31.5">
      <c r="A1658" s="55" t="s">
        <v>4582</v>
      </c>
      <c r="B1658" s="51" t="s">
        <v>1849</v>
      </c>
      <c r="C1658" s="61" t="s">
        <v>1893</v>
      </c>
      <c r="D1658" s="51" t="s">
        <v>1850</v>
      </c>
      <c r="E1658" s="51" t="s">
        <v>1851</v>
      </c>
      <c r="F1658" s="46">
        <v>11.9</v>
      </c>
      <c r="G1658" s="55" t="s">
        <v>2109</v>
      </c>
      <c r="H1658" s="46">
        <v>11.9</v>
      </c>
      <c r="I1658" s="77"/>
      <c r="J1658" s="77"/>
      <c r="K1658" s="48" t="s">
        <v>3492</v>
      </c>
      <c r="L1658" s="1"/>
      <c r="M1658" s="3"/>
      <c r="N1658" s="1"/>
    </row>
    <row r="1659" spans="1:14" ht="21">
      <c r="A1659" s="55" t="s">
        <v>4583</v>
      </c>
      <c r="B1659" s="51" t="s">
        <v>1852</v>
      </c>
      <c r="C1659" s="61" t="s">
        <v>1893</v>
      </c>
      <c r="D1659" s="51" t="s">
        <v>2054</v>
      </c>
      <c r="E1659" s="51" t="s">
        <v>1853</v>
      </c>
      <c r="F1659" s="46">
        <v>104.4</v>
      </c>
      <c r="G1659" s="55" t="s">
        <v>2108</v>
      </c>
      <c r="H1659" s="46">
        <v>104.4</v>
      </c>
      <c r="I1659" s="77"/>
      <c r="J1659" s="77"/>
      <c r="K1659" s="48" t="s">
        <v>3492</v>
      </c>
      <c r="L1659" s="1"/>
      <c r="M1659" s="3"/>
      <c r="N1659" s="1"/>
    </row>
    <row r="1660" spans="1:14" ht="31.5">
      <c r="A1660" s="55" t="s">
        <v>4584</v>
      </c>
      <c r="B1660" s="51" t="s">
        <v>1854</v>
      </c>
      <c r="C1660" s="61" t="s">
        <v>1893</v>
      </c>
      <c r="D1660" s="51" t="s">
        <v>2054</v>
      </c>
      <c r="E1660" s="51" t="s">
        <v>1846</v>
      </c>
      <c r="F1660" s="46">
        <v>12.6</v>
      </c>
      <c r="G1660" s="55" t="s">
        <v>2108</v>
      </c>
      <c r="H1660" s="46">
        <v>12.6</v>
      </c>
      <c r="I1660" s="77"/>
      <c r="J1660" s="77"/>
      <c r="K1660" s="48" t="s">
        <v>3492</v>
      </c>
      <c r="L1660" s="1"/>
      <c r="M1660" s="3"/>
      <c r="N1660" s="1"/>
    </row>
    <row r="1661" spans="1:14" ht="42">
      <c r="A1661" s="92" t="s">
        <v>4047</v>
      </c>
      <c r="B1661" s="51" t="s">
        <v>1786</v>
      </c>
      <c r="C1661" s="61" t="s">
        <v>1893</v>
      </c>
      <c r="D1661" s="51" t="s">
        <v>1788</v>
      </c>
      <c r="E1661" s="51" t="s">
        <v>1787</v>
      </c>
      <c r="F1661" s="46">
        <v>1.58</v>
      </c>
      <c r="G1661" s="55" t="s">
        <v>2108</v>
      </c>
      <c r="H1661" s="46">
        <v>1.58</v>
      </c>
      <c r="I1661" s="77"/>
      <c r="J1661" s="77"/>
      <c r="K1661" s="48" t="s">
        <v>3492</v>
      </c>
      <c r="L1661" s="1"/>
      <c r="M1661" s="3"/>
      <c r="N1661" s="1"/>
    </row>
    <row r="1662" spans="1:14" ht="31.5">
      <c r="A1662" s="80" t="s">
        <v>4026</v>
      </c>
      <c r="B1662" s="51" t="s">
        <v>1244</v>
      </c>
      <c r="C1662" s="51" t="s">
        <v>1893</v>
      </c>
      <c r="D1662" s="51" t="s">
        <v>1789</v>
      </c>
      <c r="E1662" s="51" t="s">
        <v>1376</v>
      </c>
      <c r="F1662" s="46">
        <v>1.705</v>
      </c>
      <c r="G1662" s="55" t="s">
        <v>2108</v>
      </c>
      <c r="H1662" s="46">
        <f>F1662</f>
        <v>1.705</v>
      </c>
      <c r="I1662" s="77"/>
      <c r="J1662" s="77"/>
      <c r="K1662" s="48" t="s">
        <v>3492</v>
      </c>
      <c r="L1662" s="1"/>
      <c r="M1662" s="3"/>
      <c r="N1662" s="1"/>
    </row>
    <row r="1663" spans="1:14" ht="12.75">
      <c r="A1663" s="192" t="s">
        <v>1566</v>
      </c>
      <c r="B1663" s="192"/>
      <c r="C1663" s="192"/>
      <c r="D1663" s="192"/>
      <c r="E1663" s="192"/>
      <c r="F1663" s="46">
        <f>F1662+F1661+F1660+F1659+F1658+F1657+F1656+F1655+F1654+F1653+F1652+F1651+F1650+F1649+F1648+F1647+F1646+F1645+F1644+F1643+F1642+F1641+F1640+F1639+F1638+F1637+F1636+F1635+F1634+F1633+F1632+F1631+F1630+F1629+F1628+F1627+F1626+F1625+F1624+F1623+F1622+F1621+F1620+F1619+F1618</f>
        <v>599.2459999999999</v>
      </c>
      <c r="G1663" s="46"/>
      <c r="H1663" s="46"/>
      <c r="I1663" s="143"/>
      <c r="J1663" s="143"/>
      <c r="K1663" s="48"/>
      <c r="L1663" s="17"/>
      <c r="M1663" s="17"/>
      <c r="N1663" s="17"/>
    </row>
    <row r="1664" spans="1:14" ht="12.75">
      <c r="A1664" s="188" t="s">
        <v>1861</v>
      </c>
      <c r="B1664" s="188"/>
      <c r="C1664" s="188"/>
      <c r="D1664" s="188"/>
      <c r="E1664" s="188"/>
      <c r="F1664" s="188"/>
      <c r="G1664" s="188"/>
      <c r="H1664" s="188"/>
      <c r="I1664" s="89"/>
      <c r="J1664" s="89"/>
      <c r="K1664" s="59"/>
      <c r="L1664" s="64"/>
      <c r="M1664" s="64"/>
      <c r="N1664" s="64"/>
    </row>
    <row r="1665" spans="1:11" s="27" customFormat="1" ht="31.5">
      <c r="A1665" s="102" t="s">
        <v>4142</v>
      </c>
      <c r="B1665" s="61" t="s">
        <v>579</v>
      </c>
      <c r="C1665" s="61" t="s">
        <v>585</v>
      </c>
      <c r="D1665" s="61" t="s">
        <v>586</v>
      </c>
      <c r="E1665" s="61" t="s">
        <v>581</v>
      </c>
      <c r="F1665" s="46">
        <f>H1665</f>
        <v>147.645</v>
      </c>
      <c r="G1665" s="55" t="s">
        <v>603</v>
      </c>
      <c r="H1665" s="46">
        <v>147.645</v>
      </c>
      <c r="I1665" s="114"/>
      <c r="J1665" s="114"/>
      <c r="K1665" s="137" t="s">
        <v>3496</v>
      </c>
    </row>
    <row r="1666" spans="1:11" s="27" customFormat="1" ht="31.5">
      <c r="A1666" s="121" t="s">
        <v>4344</v>
      </c>
      <c r="B1666" s="61" t="s">
        <v>33</v>
      </c>
      <c r="C1666" s="61" t="s">
        <v>585</v>
      </c>
      <c r="D1666" s="61" t="s">
        <v>2563</v>
      </c>
      <c r="E1666" s="61" t="s">
        <v>2561</v>
      </c>
      <c r="F1666" s="46">
        <v>50.785</v>
      </c>
      <c r="G1666" s="55" t="s">
        <v>2108</v>
      </c>
      <c r="H1666" s="56">
        <f>F1666</f>
        <v>50.785</v>
      </c>
      <c r="I1666" s="114"/>
      <c r="J1666" s="114"/>
      <c r="K1666" s="164" t="s">
        <v>3494</v>
      </c>
    </row>
    <row r="1667" spans="1:11" s="27" customFormat="1" ht="21">
      <c r="A1667" s="200" t="s">
        <v>4141</v>
      </c>
      <c r="B1667" s="61" t="s">
        <v>0</v>
      </c>
      <c r="C1667" s="61" t="s">
        <v>2107</v>
      </c>
      <c r="D1667" s="61" t="s">
        <v>5</v>
      </c>
      <c r="E1667" s="61" t="s">
        <v>7</v>
      </c>
      <c r="F1667" s="46">
        <f>F1668+F1669</f>
        <v>122.815</v>
      </c>
      <c r="G1667" s="92" t="s">
        <v>943</v>
      </c>
      <c r="H1667" s="46" t="s">
        <v>4671</v>
      </c>
      <c r="I1667" s="107" t="s">
        <v>2109</v>
      </c>
      <c r="J1667" s="107">
        <v>19.116</v>
      </c>
      <c r="K1667" s="219" t="s">
        <v>3495</v>
      </c>
    </row>
    <row r="1668" spans="1:11" s="27" customFormat="1" ht="22.5">
      <c r="A1668" s="200"/>
      <c r="B1668" s="195"/>
      <c r="C1668" s="60" t="s">
        <v>585</v>
      </c>
      <c r="D1668" s="60" t="s">
        <v>5</v>
      </c>
      <c r="E1668" s="60" t="s">
        <v>6</v>
      </c>
      <c r="F1668" s="77">
        <v>84.772</v>
      </c>
      <c r="G1668" s="78" t="s">
        <v>943</v>
      </c>
      <c r="H1668" s="77" t="s">
        <v>4672</v>
      </c>
      <c r="I1668" s="114" t="s">
        <v>2109</v>
      </c>
      <c r="J1668" s="114">
        <v>19.116</v>
      </c>
      <c r="K1668" s="219"/>
    </row>
    <row r="1669" spans="1:11" s="27" customFormat="1" ht="22.5">
      <c r="A1669" s="200"/>
      <c r="B1669" s="195"/>
      <c r="C1669" s="60" t="s">
        <v>585</v>
      </c>
      <c r="D1669" s="60" t="s">
        <v>2531</v>
      </c>
      <c r="E1669" s="60" t="s">
        <v>7</v>
      </c>
      <c r="F1669" s="77">
        <v>38.043</v>
      </c>
      <c r="G1669" s="78" t="s">
        <v>2108</v>
      </c>
      <c r="H1669" s="77">
        <v>38.043</v>
      </c>
      <c r="I1669" s="114"/>
      <c r="J1669" s="114"/>
      <c r="K1669" s="219"/>
    </row>
    <row r="1670" spans="1:14" ht="31.5">
      <c r="A1670" s="185" t="s">
        <v>4586</v>
      </c>
      <c r="B1670" s="202" t="s">
        <v>1862</v>
      </c>
      <c r="C1670" s="112" t="s">
        <v>2107</v>
      </c>
      <c r="D1670" s="51" t="s">
        <v>2992</v>
      </c>
      <c r="E1670" s="51" t="s">
        <v>2995</v>
      </c>
      <c r="F1670" s="46">
        <f>F1671+F1672+F1673</f>
        <v>15.713000000000001</v>
      </c>
      <c r="G1670" s="55" t="s">
        <v>2108</v>
      </c>
      <c r="H1670" s="46">
        <f>H1671+H1672+H1673</f>
        <v>15.713000000000001</v>
      </c>
      <c r="I1670" s="46"/>
      <c r="J1670" s="46"/>
      <c r="K1670" s="178" t="s">
        <v>3492</v>
      </c>
      <c r="L1670" s="64"/>
      <c r="M1670" s="64"/>
      <c r="N1670" s="64"/>
    </row>
    <row r="1671" spans="1:14" ht="33.75">
      <c r="A1671" s="185"/>
      <c r="B1671" s="202"/>
      <c r="C1671" s="218" t="s">
        <v>585</v>
      </c>
      <c r="D1671" s="85" t="s">
        <v>2992</v>
      </c>
      <c r="E1671" s="85" t="s">
        <v>2993</v>
      </c>
      <c r="F1671" s="77">
        <v>11.97</v>
      </c>
      <c r="G1671" s="190" t="s">
        <v>2108</v>
      </c>
      <c r="H1671" s="77">
        <v>11.97</v>
      </c>
      <c r="I1671" s="77"/>
      <c r="J1671" s="77"/>
      <c r="K1671" s="178"/>
      <c r="L1671" s="64"/>
      <c r="M1671" s="64"/>
      <c r="N1671" s="64"/>
    </row>
    <row r="1672" spans="1:14" ht="12.75">
      <c r="A1672" s="185"/>
      <c r="B1672" s="202"/>
      <c r="C1672" s="218"/>
      <c r="D1672" s="85" t="s">
        <v>2994</v>
      </c>
      <c r="E1672" s="85" t="s">
        <v>2995</v>
      </c>
      <c r="F1672" s="77">
        <v>2.699</v>
      </c>
      <c r="G1672" s="190"/>
      <c r="H1672" s="77">
        <v>2.699</v>
      </c>
      <c r="I1672" s="77"/>
      <c r="J1672" s="77"/>
      <c r="K1672" s="178"/>
      <c r="L1672" s="64"/>
      <c r="M1672" s="64"/>
      <c r="N1672" s="64"/>
    </row>
    <row r="1673" spans="1:14" ht="33.75">
      <c r="A1673" s="185"/>
      <c r="B1673" s="85" t="s">
        <v>2996</v>
      </c>
      <c r="C1673" s="113" t="s">
        <v>2997</v>
      </c>
      <c r="D1673" s="85" t="s">
        <v>2998</v>
      </c>
      <c r="E1673" s="85" t="s">
        <v>2999</v>
      </c>
      <c r="F1673" s="77">
        <v>1.044</v>
      </c>
      <c r="G1673" s="78" t="s">
        <v>2108</v>
      </c>
      <c r="H1673" s="77">
        <v>1.044</v>
      </c>
      <c r="I1673" s="77"/>
      <c r="J1673" s="77"/>
      <c r="K1673" s="178"/>
      <c r="L1673" s="64"/>
      <c r="M1673" s="64"/>
      <c r="N1673" s="64"/>
    </row>
    <row r="1674" spans="1:14" ht="31.5">
      <c r="A1674" s="185" t="s">
        <v>4587</v>
      </c>
      <c r="B1674" s="202" t="s">
        <v>1863</v>
      </c>
      <c r="C1674" s="112" t="s">
        <v>2107</v>
      </c>
      <c r="D1674" s="53" t="s">
        <v>3000</v>
      </c>
      <c r="E1674" s="51" t="s">
        <v>3011</v>
      </c>
      <c r="F1674" s="46">
        <f>F1675+F1676+F1677+F1678+F1679+F1680+F1681+F1682+F1683+F1684+F1685</f>
        <v>129.99499999999998</v>
      </c>
      <c r="G1674" s="55" t="s">
        <v>2108</v>
      </c>
      <c r="H1674" s="46">
        <f>SUM(H1675:H1685)</f>
        <v>129.99499999999998</v>
      </c>
      <c r="I1674" s="46"/>
      <c r="J1674" s="46"/>
      <c r="K1674" s="178" t="s">
        <v>3492</v>
      </c>
      <c r="L1674" s="64"/>
      <c r="M1674" s="64"/>
      <c r="N1674" s="64"/>
    </row>
    <row r="1675" spans="1:14" ht="33.75">
      <c r="A1675" s="185"/>
      <c r="B1675" s="202"/>
      <c r="C1675" s="218" t="s">
        <v>585</v>
      </c>
      <c r="D1675" s="54" t="s">
        <v>3000</v>
      </c>
      <c r="E1675" s="85" t="s">
        <v>3001</v>
      </c>
      <c r="F1675" s="77">
        <v>0.081</v>
      </c>
      <c r="G1675" s="190" t="s">
        <v>2108</v>
      </c>
      <c r="H1675" s="77">
        <v>0.081</v>
      </c>
      <c r="I1675" s="77"/>
      <c r="J1675" s="77"/>
      <c r="K1675" s="178"/>
      <c r="L1675" s="64"/>
      <c r="M1675" s="64"/>
      <c r="N1675" s="64"/>
    </row>
    <row r="1676" spans="1:14" ht="12.75">
      <c r="A1676" s="185"/>
      <c r="B1676" s="202"/>
      <c r="C1676" s="218"/>
      <c r="D1676" s="85" t="s">
        <v>3002</v>
      </c>
      <c r="E1676" s="85" t="s">
        <v>3003</v>
      </c>
      <c r="F1676" s="77">
        <v>1.848</v>
      </c>
      <c r="G1676" s="190"/>
      <c r="H1676" s="77">
        <v>1.848</v>
      </c>
      <c r="I1676" s="77"/>
      <c r="J1676" s="77"/>
      <c r="K1676" s="178"/>
      <c r="L1676" s="64"/>
      <c r="M1676" s="64"/>
      <c r="N1676" s="64"/>
    </row>
    <row r="1677" spans="1:14" ht="12.75">
      <c r="A1677" s="185"/>
      <c r="B1677" s="202"/>
      <c r="C1677" s="218"/>
      <c r="D1677" s="85" t="s">
        <v>3004</v>
      </c>
      <c r="E1677" s="85" t="s">
        <v>3005</v>
      </c>
      <c r="F1677" s="77">
        <v>2.571</v>
      </c>
      <c r="G1677" s="190"/>
      <c r="H1677" s="77">
        <v>2.571</v>
      </c>
      <c r="I1677" s="77"/>
      <c r="J1677" s="77"/>
      <c r="K1677" s="178"/>
      <c r="L1677" s="64"/>
      <c r="M1677" s="64"/>
      <c r="N1677" s="64"/>
    </row>
    <row r="1678" spans="1:14" ht="12.75">
      <c r="A1678" s="185"/>
      <c r="B1678" s="202"/>
      <c r="C1678" s="218"/>
      <c r="D1678" s="85" t="s">
        <v>3006</v>
      </c>
      <c r="E1678" s="85" t="s">
        <v>3007</v>
      </c>
      <c r="F1678" s="77">
        <v>0.32</v>
      </c>
      <c r="G1678" s="190"/>
      <c r="H1678" s="77">
        <v>0.32</v>
      </c>
      <c r="I1678" s="77"/>
      <c r="J1678" s="77"/>
      <c r="K1678" s="178"/>
      <c r="L1678" s="64"/>
      <c r="M1678" s="64"/>
      <c r="N1678" s="64"/>
    </row>
    <row r="1679" spans="1:14" ht="12.75">
      <c r="A1679" s="185"/>
      <c r="B1679" s="202"/>
      <c r="C1679" s="218"/>
      <c r="D1679" s="85" t="s">
        <v>3008</v>
      </c>
      <c r="E1679" s="85" t="s">
        <v>3009</v>
      </c>
      <c r="F1679" s="77">
        <v>49.705</v>
      </c>
      <c r="G1679" s="190"/>
      <c r="H1679" s="77">
        <v>49.705</v>
      </c>
      <c r="I1679" s="77"/>
      <c r="J1679" s="77"/>
      <c r="K1679" s="178"/>
      <c r="L1679" s="64"/>
      <c r="M1679" s="64"/>
      <c r="N1679" s="64"/>
    </row>
    <row r="1680" spans="1:14" ht="12.75">
      <c r="A1680" s="185"/>
      <c r="B1680" s="202"/>
      <c r="C1680" s="218"/>
      <c r="D1680" s="85" t="s">
        <v>3010</v>
      </c>
      <c r="E1680" s="85" t="s">
        <v>3011</v>
      </c>
      <c r="F1680" s="77">
        <v>63.705</v>
      </c>
      <c r="G1680" s="190"/>
      <c r="H1680" s="77">
        <v>63.705</v>
      </c>
      <c r="I1680" s="77"/>
      <c r="J1680" s="77"/>
      <c r="K1680" s="178"/>
      <c r="L1680" s="64"/>
      <c r="M1680" s="64"/>
      <c r="N1680" s="64"/>
    </row>
    <row r="1681" spans="1:14" ht="33.75">
      <c r="A1681" s="185"/>
      <c r="B1681" s="85" t="s">
        <v>3012</v>
      </c>
      <c r="C1681" s="113" t="s">
        <v>3013</v>
      </c>
      <c r="D1681" s="85" t="s">
        <v>3014</v>
      </c>
      <c r="E1681" s="85" t="s">
        <v>3015</v>
      </c>
      <c r="F1681" s="77">
        <v>4.015</v>
      </c>
      <c r="G1681" s="78" t="s">
        <v>2108</v>
      </c>
      <c r="H1681" s="77">
        <v>4.015</v>
      </c>
      <c r="I1681" s="77"/>
      <c r="J1681" s="77"/>
      <c r="K1681" s="178"/>
      <c r="L1681" s="64"/>
      <c r="M1681" s="64"/>
      <c r="N1681" s="64"/>
    </row>
    <row r="1682" spans="1:14" ht="33.75">
      <c r="A1682" s="185"/>
      <c r="B1682" s="85" t="s">
        <v>3016</v>
      </c>
      <c r="C1682" s="113" t="s">
        <v>3017</v>
      </c>
      <c r="D1682" s="85" t="s">
        <v>3018</v>
      </c>
      <c r="E1682" s="85" t="s">
        <v>3019</v>
      </c>
      <c r="F1682" s="77">
        <v>1.585</v>
      </c>
      <c r="G1682" s="78" t="s">
        <v>2108</v>
      </c>
      <c r="H1682" s="77">
        <v>1.585</v>
      </c>
      <c r="I1682" s="77"/>
      <c r="J1682" s="77"/>
      <c r="K1682" s="178"/>
      <c r="L1682" s="64"/>
      <c r="M1682" s="64"/>
      <c r="N1682" s="64"/>
    </row>
    <row r="1683" spans="1:14" ht="33.75">
      <c r="A1683" s="185"/>
      <c r="B1683" s="85" t="s">
        <v>3020</v>
      </c>
      <c r="C1683" s="113" t="s">
        <v>3021</v>
      </c>
      <c r="D1683" s="85" t="s">
        <v>3022</v>
      </c>
      <c r="E1683" s="85" t="s">
        <v>3023</v>
      </c>
      <c r="F1683" s="77">
        <v>3.88</v>
      </c>
      <c r="G1683" s="78" t="s">
        <v>2108</v>
      </c>
      <c r="H1683" s="77">
        <v>3.88</v>
      </c>
      <c r="I1683" s="77"/>
      <c r="J1683" s="77"/>
      <c r="K1683" s="178"/>
      <c r="L1683" s="64"/>
      <c r="M1683" s="64"/>
      <c r="N1683" s="64"/>
    </row>
    <row r="1684" spans="1:14" ht="33.75">
      <c r="A1684" s="185"/>
      <c r="B1684" s="85" t="s">
        <v>3024</v>
      </c>
      <c r="C1684" s="113" t="s">
        <v>3025</v>
      </c>
      <c r="D1684" s="85" t="s">
        <v>3026</v>
      </c>
      <c r="E1684" s="85" t="s">
        <v>3027</v>
      </c>
      <c r="F1684" s="77">
        <v>1.644</v>
      </c>
      <c r="G1684" s="78" t="s">
        <v>2108</v>
      </c>
      <c r="H1684" s="77">
        <v>1.644</v>
      </c>
      <c r="I1684" s="77"/>
      <c r="J1684" s="77"/>
      <c r="K1684" s="178"/>
      <c r="L1684" s="64"/>
      <c r="M1684" s="64"/>
      <c r="N1684" s="64"/>
    </row>
    <row r="1685" spans="1:14" ht="33.75">
      <c r="A1685" s="185"/>
      <c r="B1685" s="85" t="s">
        <v>3028</v>
      </c>
      <c r="C1685" s="113" t="s">
        <v>3029</v>
      </c>
      <c r="D1685" s="85" t="s">
        <v>3030</v>
      </c>
      <c r="E1685" s="85" t="s">
        <v>3031</v>
      </c>
      <c r="F1685" s="77">
        <v>0.641</v>
      </c>
      <c r="G1685" s="78" t="s">
        <v>2108</v>
      </c>
      <c r="H1685" s="77">
        <v>0.641</v>
      </c>
      <c r="I1685" s="77"/>
      <c r="J1685" s="77"/>
      <c r="K1685" s="178"/>
      <c r="L1685" s="64"/>
      <c r="M1685" s="64"/>
      <c r="N1685" s="64"/>
    </row>
    <row r="1686" spans="1:14" ht="12.75">
      <c r="A1686" s="185" t="s">
        <v>4588</v>
      </c>
      <c r="B1686" s="202" t="s">
        <v>3032</v>
      </c>
      <c r="C1686" s="112" t="s">
        <v>2107</v>
      </c>
      <c r="D1686" s="51" t="s">
        <v>3033</v>
      </c>
      <c r="E1686" s="51" t="s">
        <v>3035</v>
      </c>
      <c r="F1686" s="46">
        <f>F1687+F1688</f>
        <v>2.7619999999999996</v>
      </c>
      <c r="G1686" s="55" t="s">
        <v>2109</v>
      </c>
      <c r="H1686" s="46">
        <f>SUM(H1687:H1688)</f>
        <v>2.7619999999999996</v>
      </c>
      <c r="I1686" s="46"/>
      <c r="J1686" s="46"/>
      <c r="K1686" s="178" t="s">
        <v>3492</v>
      </c>
      <c r="L1686" s="64"/>
      <c r="M1686" s="64"/>
      <c r="N1686" s="64"/>
    </row>
    <row r="1687" spans="1:14" ht="12.75">
      <c r="A1687" s="185"/>
      <c r="B1687" s="202"/>
      <c r="C1687" s="113" t="s">
        <v>585</v>
      </c>
      <c r="D1687" s="85" t="s">
        <v>3034</v>
      </c>
      <c r="E1687" s="85" t="s">
        <v>3035</v>
      </c>
      <c r="F1687" s="77">
        <v>2.07</v>
      </c>
      <c r="G1687" s="78" t="s">
        <v>2109</v>
      </c>
      <c r="H1687" s="77">
        <v>2.07</v>
      </c>
      <c r="I1687" s="77"/>
      <c r="J1687" s="77"/>
      <c r="K1687" s="178"/>
      <c r="L1687" s="64"/>
      <c r="M1687" s="64"/>
      <c r="N1687" s="64"/>
    </row>
    <row r="1688" spans="1:14" ht="33.75">
      <c r="A1688" s="185"/>
      <c r="B1688" s="85" t="s">
        <v>3036</v>
      </c>
      <c r="C1688" s="113" t="s">
        <v>1864</v>
      </c>
      <c r="D1688" s="85" t="s">
        <v>3033</v>
      </c>
      <c r="E1688" s="85" t="s">
        <v>3037</v>
      </c>
      <c r="F1688" s="77">
        <v>0.692</v>
      </c>
      <c r="G1688" s="78" t="s">
        <v>2109</v>
      </c>
      <c r="H1688" s="77">
        <v>0.692</v>
      </c>
      <c r="I1688" s="77"/>
      <c r="J1688" s="77"/>
      <c r="K1688" s="178"/>
      <c r="L1688" s="64"/>
      <c r="M1688" s="64"/>
      <c r="N1688" s="64"/>
    </row>
    <row r="1689" spans="1:14" ht="21">
      <c r="A1689" s="185" t="s">
        <v>4589</v>
      </c>
      <c r="B1689" s="202" t="s">
        <v>3038</v>
      </c>
      <c r="C1689" s="112" t="s">
        <v>2107</v>
      </c>
      <c r="D1689" s="51" t="s">
        <v>3039</v>
      </c>
      <c r="E1689" s="51" t="s">
        <v>3041</v>
      </c>
      <c r="F1689" s="46">
        <f>F1690+F1691</f>
        <v>9.235</v>
      </c>
      <c r="G1689" s="55" t="s">
        <v>2108</v>
      </c>
      <c r="H1689" s="46">
        <f>SUM(H1690:H1691)</f>
        <v>9.235</v>
      </c>
      <c r="I1689" s="46"/>
      <c r="J1689" s="46"/>
      <c r="K1689" s="178" t="s">
        <v>3492</v>
      </c>
      <c r="L1689" s="64"/>
      <c r="M1689" s="64"/>
      <c r="N1689" s="64"/>
    </row>
    <row r="1690" spans="1:14" ht="12.75">
      <c r="A1690" s="185"/>
      <c r="B1690" s="202"/>
      <c r="C1690" s="113" t="s">
        <v>585</v>
      </c>
      <c r="D1690" s="85" t="s">
        <v>3040</v>
      </c>
      <c r="E1690" s="85" t="s">
        <v>3041</v>
      </c>
      <c r="F1690" s="77">
        <v>8.481</v>
      </c>
      <c r="G1690" s="78" t="s">
        <v>2108</v>
      </c>
      <c r="H1690" s="77">
        <v>8.481</v>
      </c>
      <c r="I1690" s="77"/>
      <c r="J1690" s="77"/>
      <c r="K1690" s="178"/>
      <c r="L1690" s="64"/>
      <c r="M1690" s="64"/>
      <c r="N1690" s="64"/>
    </row>
    <row r="1691" spans="1:14" ht="22.5">
      <c r="A1691" s="185"/>
      <c r="B1691" s="202"/>
      <c r="C1691" s="113" t="s">
        <v>3042</v>
      </c>
      <c r="D1691" s="85" t="s">
        <v>3039</v>
      </c>
      <c r="E1691" s="85" t="s">
        <v>3043</v>
      </c>
      <c r="F1691" s="77">
        <v>0.754</v>
      </c>
      <c r="G1691" s="78" t="s">
        <v>2108</v>
      </c>
      <c r="H1691" s="77">
        <v>0.754</v>
      </c>
      <c r="I1691" s="77"/>
      <c r="J1691" s="77"/>
      <c r="K1691" s="178"/>
      <c r="L1691" s="64"/>
      <c r="M1691" s="64"/>
      <c r="N1691" s="64"/>
    </row>
    <row r="1692" spans="1:14" ht="31.5">
      <c r="A1692" s="185" t="s">
        <v>4590</v>
      </c>
      <c r="B1692" s="202" t="s">
        <v>1865</v>
      </c>
      <c r="C1692" s="112" t="s">
        <v>2107</v>
      </c>
      <c r="D1692" s="51" t="s">
        <v>3044</v>
      </c>
      <c r="E1692" s="61" t="s">
        <v>3045</v>
      </c>
      <c r="F1692" s="46">
        <f>SUM(F1693:F1699)</f>
        <v>19.545</v>
      </c>
      <c r="G1692" s="55" t="s">
        <v>2108</v>
      </c>
      <c r="H1692" s="46">
        <f>SUM(H1693:H1699)</f>
        <v>19.545</v>
      </c>
      <c r="I1692" s="46"/>
      <c r="J1692" s="46"/>
      <c r="K1692" s="178" t="s">
        <v>3492</v>
      </c>
      <c r="L1692" s="64"/>
      <c r="M1692" s="64"/>
      <c r="N1692" s="64"/>
    </row>
    <row r="1693" spans="1:14" ht="33.75">
      <c r="A1693" s="185"/>
      <c r="B1693" s="202"/>
      <c r="C1693" s="218" t="s">
        <v>585</v>
      </c>
      <c r="D1693" s="85" t="s">
        <v>3044</v>
      </c>
      <c r="E1693" s="85" t="s">
        <v>3046</v>
      </c>
      <c r="F1693" s="77">
        <v>1.155</v>
      </c>
      <c r="G1693" s="190" t="s">
        <v>2108</v>
      </c>
      <c r="H1693" s="77">
        <v>1.155</v>
      </c>
      <c r="I1693" s="77"/>
      <c r="J1693" s="77"/>
      <c r="K1693" s="178"/>
      <c r="L1693" s="64"/>
      <c r="M1693" s="64"/>
      <c r="N1693" s="64"/>
    </row>
    <row r="1694" spans="1:14" ht="12.75">
      <c r="A1694" s="185"/>
      <c r="B1694" s="202"/>
      <c r="C1694" s="218"/>
      <c r="D1694" s="85" t="s">
        <v>3047</v>
      </c>
      <c r="E1694" s="85" t="s">
        <v>3048</v>
      </c>
      <c r="F1694" s="77">
        <v>4.467</v>
      </c>
      <c r="G1694" s="190"/>
      <c r="H1694" s="77">
        <v>4.467</v>
      </c>
      <c r="I1694" s="77"/>
      <c r="J1694" s="77"/>
      <c r="K1694" s="178"/>
      <c r="L1694" s="64"/>
      <c r="M1694" s="64"/>
      <c r="N1694" s="64"/>
    </row>
    <row r="1695" spans="1:14" ht="12.75">
      <c r="A1695" s="185"/>
      <c r="B1695" s="202"/>
      <c r="C1695" s="218"/>
      <c r="D1695" s="85" t="s">
        <v>3049</v>
      </c>
      <c r="E1695" s="85" t="s">
        <v>3050</v>
      </c>
      <c r="F1695" s="77">
        <v>3.685</v>
      </c>
      <c r="G1695" s="190"/>
      <c r="H1695" s="77">
        <v>3.685</v>
      </c>
      <c r="I1695" s="77"/>
      <c r="J1695" s="77"/>
      <c r="K1695" s="178"/>
      <c r="L1695" s="64"/>
      <c r="M1695" s="64"/>
      <c r="N1695" s="64"/>
    </row>
    <row r="1696" spans="1:14" ht="12.75">
      <c r="A1696" s="185"/>
      <c r="B1696" s="202"/>
      <c r="C1696" s="218"/>
      <c r="D1696" s="85" t="s">
        <v>3051</v>
      </c>
      <c r="E1696" s="60" t="s">
        <v>3045</v>
      </c>
      <c r="F1696" s="77">
        <v>3.297</v>
      </c>
      <c r="G1696" s="190"/>
      <c r="H1696" s="77">
        <v>3.297</v>
      </c>
      <c r="I1696" s="77"/>
      <c r="J1696" s="77"/>
      <c r="K1696" s="178"/>
      <c r="L1696" s="64"/>
      <c r="M1696" s="64"/>
      <c r="N1696" s="64"/>
    </row>
    <row r="1697" spans="1:14" ht="33.75">
      <c r="A1697" s="185"/>
      <c r="B1697" s="85" t="s">
        <v>3052</v>
      </c>
      <c r="C1697" s="113" t="s">
        <v>3053</v>
      </c>
      <c r="D1697" s="85" t="s">
        <v>3054</v>
      </c>
      <c r="E1697" s="85" t="s">
        <v>3055</v>
      </c>
      <c r="F1697" s="77">
        <v>3.362</v>
      </c>
      <c r="G1697" s="78" t="s">
        <v>2108</v>
      </c>
      <c r="H1697" s="77">
        <v>3.362</v>
      </c>
      <c r="I1697" s="77"/>
      <c r="J1697" s="77"/>
      <c r="K1697" s="178"/>
      <c r="L1697" s="64"/>
      <c r="M1697" s="64"/>
      <c r="N1697" s="64"/>
    </row>
    <row r="1698" spans="1:14" ht="33.75">
      <c r="A1698" s="185"/>
      <c r="B1698" s="85" t="s">
        <v>3056</v>
      </c>
      <c r="C1698" s="113" t="s">
        <v>3057</v>
      </c>
      <c r="D1698" s="85" t="s">
        <v>3058</v>
      </c>
      <c r="E1698" s="85" t="s">
        <v>3059</v>
      </c>
      <c r="F1698" s="77">
        <v>1.907</v>
      </c>
      <c r="G1698" s="78" t="s">
        <v>2108</v>
      </c>
      <c r="H1698" s="77">
        <v>1.907</v>
      </c>
      <c r="I1698" s="77"/>
      <c r="J1698" s="77"/>
      <c r="K1698" s="178"/>
      <c r="L1698" s="64"/>
      <c r="M1698" s="64"/>
      <c r="N1698" s="64"/>
    </row>
    <row r="1699" spans="1:14" ht="33.75">
      <c r="A1699" s="185"/>
      <c r="B1699" s="85" t="s">
        <v>3060</v>
      </c>
      <c r="C1699" s="113" t="s">
        <v>3061</v>
      </c>
      <c r="D1699" s="85" t="s">
        <v>3062</v>
      </c>
      <c r="E1699" s="85" t="s">
        <v>3051</v>
      </c>
      <c r="F1699" s="77">
        <v>1.672</v>
      </c>
      <c r="G1699" s="78" t="s">
        <v>2108</v>
      </c>
      <c r="H1699" s="77">
        <v>1.672</v>
      </c>
      <c r="I1699" s="77"/>
      <c r="J1699" s="77"/>
      <c r="K1699" s="178"/>
      <c r="L1699" s="64"/>
      <c r="M1699" s="64"/>
      <c r="N1699" s="64"/>
    </row>
    <row r="1700" spans="1:14" ht="31.5">
      <c r="A1700" s="108" t="s">
        <v>4591</v>
      </c>
      <c r="B1700" s="83" t="s">
        <v>3063</v>
      </c>
      <c r="C1700" s="112" t="s">
        <v>585</v>
      </c>
      <c r="D1700" s="51" t="s">
        <v>3064</v>
      </c>
      <c r="E1700" s="51" t="s">
        <v>3065</v>
      </c>
      <c r="F1700" s="46">
        <v>27.539</v>
      </c>
      <c r="G1700" s="55" t="s">
        <v>2109</v>
      </c>
      <c r="H1700" s="46">
        <f>F1700</f>
        <v>27.539</v>
      </c>
      <c r="I1700" s="46"/>
      <c r="J1700" s="46"/>
      <c r="K1700" s="59" t="s">
        <v>3492</v>
      </c>
      <c r="L1700" s="64"/>
      <c r="M1700" s="64"/>
      <c r="N1700" s="64"/>
    </row>
    <row r="1701" spans="1:14" ht="31.5">
      <c r="A1701" s="108" t="s">
        <v>4592</v>
      </c>
      <c r="B1701" s="83" t="s">
        <v>1914</v>
      </c>
      <c r="C1701" s="112" t="s">
        <v>585</v>
      </c>
      <c r="D1701" s="51" t="s">
        <v>3066</v>
      </c>
      <c r="E1701" s="51" t="s">
        <v>3067</v>
      </c>
      <c r="F1701" s="46">
        <v>25.074</v>
      </c>
      <c r="G1701" s="55" t="s">
        <v>2108</v>
      </c>
      <c r="H1701" s="46">
        <v>25.074</v>
      </c>
      <c r="I1701" s="46"/>
      <c r="J1701" s="46"/>
      <c r="K1701" s="59" t="s">
        <v>3492</v>
      </c>
      <c r="L1701" s="64"/>
      <c r="M1701" s="64"/>
      <c r="N1701" s="64"/>
    </row>
    <row r="1702" spans="1:14" ht="12.75">
      <c r="A1702" s="192" t="s">
        <v>1566</v>
      </c>
      <c r="B1702" s="192"/>
      <c r="C1702" s="192"/>
      <c r="D1702" s="192"/>
      <c r="E1702" s="192"/>
      <c r="F1702" s="46">
        <f>F1701+F1700+F1692+F1689+F1686+F1674+F1670+F1667+F1666+F1665</f>
        <v>551.108</v>
      </c>
      <c r="G1702" s="210"/>
      <c r="H1702" s="210"/>
      <c r="I1702" s="46"/>
      <c r="J1702" s="46"/>
      <c r="K1702" s="48"/>
      <c r="L1702" s="17"/>
      <c r="M1702" s="64"/>
      <c r="N1702" s="65"/>
    </row>
    <row r="1703" spans="1:14" ht="12.75">
      <c r="A1703" s="188" t="s">
        <v>1915</v>
      </c>
      <c r="B1703" s="188"/>
      <c r="C1703" s="188"/>
      <c r="D1703" s="188"/>
      <c r="E1703" s="188"/>
      <c r="F1703" s="188"/>
      <c r="G1703" s="188"/>
      <c r="H1703" s="188"/>
      <c r="I1703" s="89"/>
      <c r="J1703" s="89"/>
      <c r="K1703" s="59"/>
      <c r="L1703" s="64"/>
      <c r="M1703" s="64"/>
      <c r="N1703" s="65"/>
    </row>
    <row r="1704" spans="1:14" ht="31.5">
      <c r="A1704" s="196" t="s">
        <v>4593</v>
      </c>
      <c r="B1704" s="202" t="s">
        <v>1916</v>
      </c>
      <c r="C1704" s="51" t="s">
        <v>2107</v>
      </c>
      <c r="D1704" s="51" t="s">
        <v>4901</v>
      </c>
      <c r="E1704" s="167" t="s">
        <v>2677</v>
      </c>
      <c r="F1704" s="46">
        <f>SUM(F1705:F1706)</f>
        <v>6.964</v>
      </c>
      <c r="G1704" s="55" t="s">
        <v>2108</v>
      </c>
      <c r="H1704" s="46">
        <f>SUM(H1705:H1706)</f>
        <v>6.964</v>
      </c>
      <c r="I1704" s="50"/>
      <c r="J1704" s="50"/>
      <c r="K1704" s="178" t="s">
        <v>3492</v>
      </c>
      <c r="L1704" s="64"/>
      <c r="M1704" s="64"/>
      <c r="N1704" s="65"/>
    </row>
    <row r="1705" spans="1:14" ht="22.5">
      <c r="A1705" s="196"/>
      <c r="B1705" s="202"/>
      <c r="C1705" s="85" t="s">
        <v>2678</v>
      </c>
      <c r="D1705" s="168" t="s">
        <v>2679</v>
      </c>
      <c r="E1705" s="168" t="s">
        <v>2677</v>
      </c>
      <c r="F1705" s="77">
        <f>7.067-3.285</f>
        <v>3.782</v>
      </c>
      <c r="G1705" s="78" t="s">
        <v>2108</v>
      </c>
      <c r="H1705" s="77">
        <f>7.067-3.285</f>
        <v>3.782</v>
      </c>
      <c r="I1705" s="111"/>
      <c r="J1705" s="111"/>
      <c r="K1705" s="178"/>
      <c r="L1705" s="64"/>
      <c r="M1705" s="64"/>
      <c r="N1705" s="65"/>
    </row>
    <row r="1706" spans="1:14" ht="33.75">
      <c r="A1706" s="196"/>
      <c r="B1706" s="85" t="s">
        <v>2680</v>
      </c>
      <c r="C1706" s="85" t="s">
        <v>2681</v>
      </c>
      <c r="D1706" s="168" t="s">
        <v>4901</v>
      </c>
      <c r="E1706" s="168" t="s">
        <v>2682</v>
      </c>
      <c r="F1706" s="77">
        <f>3.285-0.103</f>
        <v>3.182</v>
      </c>
      <c r="G1706" s="78" t="s">
        <v>2108</v>
      </c>
      <c r="H1706" s="77">
        <f>3.285-0.103</f>
        <v>3.182</v>
      </c>
      <c r="I1706" s="111"/>
      <c r="J1706" s="111"/>
      <c r="K1706" s="178"/>
      <c r="L1706" s="64"/>
      <c r="M1706" s="64"/>
      <c r="N1706" s="65"/>
    </row>
    <row r="1707" spans="1:14" ht="21">
      <c r="A1707" s="196" t="s">
        <v>4594</v>
      </c>
      <c r="B1707" s="202" t="s">
        <v>1917</v>
      </c>
      <c r="C1707" s="51" t="s">
        <v>2107</v>
      </c>
      <c r="D1707" s="51" t="s">
        <v>2683</v>
      </c>
      <c r="E1707" s="51" t="s">
        <v>2686</v>
      </c>
      <c r="F1707" s="46">
        <f>F1708+F1710</f>
        <v>12.187</v>
      </c>
      <c r="G1707" s="55" t="s">
        <v>2108</v>
      </c>
      <c r="H1707" s="46">
        <f>SUM(H1708:H1710)</f>
        <v>12.187</v>
      </c>
      <c r="I1707" s="50"/>
      <c r="J1707" s="50"/>
      <c r="K1707" s="178" t="s">
        <v>3492</v>
      </c>
      <c r="L1707" s="64"/>
      <c r="M1707" s="64"/>
      <c r="N1707" s="65"/>
    </row>
    <row r="1708" spans="1:14" ht="22.5">
      <c r="A1708" s="196"/>
      <c r="B1708" s="202"/>
      <c r="C1708" s="205" t="s">
        <v>2678</v>
      </c>
      <c r="D1708" s="85" t="s">
        <v>2683</v>
      </c>
      <c r="E1708" s="168" t="s">
        <v>2684</v>
      </c>
      <c r="F1708" s="183">
        <v>7.661</v>
      </c>
      <c r="G1708" s="190" t="s">
        <v>2108</v>
      </c>
      <c r="H1708" s="183">
        <v>7.661</v>
      </c>
      <c r="I1708" s="111"/>
      <c r="J1708" s="111"/>
      <c r="K1708" s="178"/>
      <c r="L1708" s="64"/>
      <c r="M1708" s="64"/>
      <c r="N1708" s="65"/>
    </row>
    <row r="1709" spans="1:14" ht="12.75">
      <c r="A1709" s="196"/>
      <c r="B1709" s="202"/>
      <c r="C1709" s="205"/>
      <c r="D1709" s="168" t="s">
        <v>2685</v>
      </c>
      <c r="E1709" s="85" t="s">
        <v>2686</v>
      </c>
      <c r="F1709" s="183"/>
      <c r="G1709" s="190"/>
      <c r="H1709" s="183"/>
      <c r="I1709" s="111"/>
      <c r="J1709" s="111"/>
      <c r="K1709" s="178"/>
      <c r="L1709" s="64"/>
      <c r="M1709" s="64"/>
      <c r="N1709" s="65"/>
    </row>
    <row r="1710" spans="1:14" ht="33.75">
      <c r="A1710" s="196"/>
      <c r="B1710" s="85" t="s">
        <v>2687</v>
      </c>
      <c r="C1710" s="85" t="s">
        <v>2688</v>
      </c>
      <c r="D1710" s="168" t="s">
        <v>2689</v>
      </c>
      <c r="E1710" s="168" t="s">
        <v>2690</v>
      </c>
      <c r="F1710" s="77">
        <v>4.526</v>
      </c>
      <c r="G1710" s="78" t="s">
        <v>2108</v>
      </c>
      <c r="H1710" s="77">
        <v>4.526</v>
      </c>
      <c r="I1710" s="111"/>
      <c r="J1710" s="111"/>
      <c r="K1710" s="178"/>
      <c r="L1710" s="64"/>
      <c r="M1710" s="64"/>
      <c r="N1710" s="65"/>
    </row>
    <row r="1711" spans="1:14" ht="31.5">
      <c r="A1711" s="108" t="s">
        <v>4595</v>
      </c>
      <c r="B1711" s="83" t="s">
        <v>2691</v>
      </c>
      <c r="C1711" s="51" t="s">
        <v>2678</v>
      </c>
      <c r="D1711" s="51" t="s">
        <v>4902</v>
      </c>
      <c r="E1711" s="51" t="s">
        <v>2692</v>
      </c>
      <c r="F1711" s="46">
        <v>4.291</v>
      </c>
      <c r="G1711" s="55" t="s">
        <v>2108</v>
      </c>
      <c r="H1711" s="46">
        <f>F1711</f>
        <v>4.291</v>
      </c>
      <c r="I1711" s="50"/>
      <c r="J1711" s="50"/>
      <c r="K1711" s="59" t="s">
        <v>3492</v>
      </c>
      <c r="L1711" s="64"/>
      <c r="M1711" s="64"/>
      <c r="N1711" s="65"/>
    </row>
    <row r="1712" spans="1:14" ht="31.5">
      <c r="A1712" s="196" t="s">
        <v>4269</v>
      </c>
      <c r="B1712" s="202" t="s">
        <v>2693</v>
      </c>
      <c r="C1712" s="51" t="s">
        <v>2107</v>
      </c>
      <c r="D1712" s="53" t="s">
        <v>2694</v>
      </c>
      <c r="E1712" s="51" t="s">
        <v>4903</v>
      </c>
      <c r="F1712" s="46">
        <f>SUM(F1713:F1717)</f>
        <v>16.333000000000002</v>
      </c>
      <c r="G1712" s="55" t="s">
        <v>2108</v>
      </c>
      <c r="H1712" s="46">
        <f>SUM(H1713:H1717)</f>
        <v>16.333000000000002</v>
      </c>
      <c r="I1712" s="50"/>
      <c r="J1712" s="50"/>
      <c r="K1712" s="178" t="s">
        <v>3492</v>
      </c>
      <c r="L1712" s="64"/>
      <c r="M1712" s="64"/>
      <c r="N1712" s="65"/>
    </row>
    <row r="1713" spans="1:14" ht="22.5">
      <c r="A1713" s="196"/>
      <c r="B1713" s="202"/>
      <c r="C1713" s="205" t="s">
        <v>2678</v>
      </c>
      <c r="D1713" s="54" t="s">
        <v>2694</v>
      </c>
      <c r="E1713" s="85" t="s">
        <v>2695</v>
      </c>
      <c r="F1713" s="183">
        <f>(7.219-4.768)+(16.321-12.705)+(21.101-18.976)</f>
        <v>8.192000000000002</v>
      </c>
      <c r="G1713" s="190" t="s">
        <v>2108</v>
      </c>
      <c r="H1713" s="183">
        <f>(7.219-4.768)+(16.321-12.705)+(21.101-18.976)</f>
        <v>8.192000000000002</v>
      </c>
      <c r="I1713" s="111"/>
      <c r="J1713" s="111"/>
      <c r="K1713" s="178"/>
      <c r="L1713" s="64"/>
      <c r="M1713" s="64"/>
      <c r="N1713" s="65"/>
    </row>
    <row r="1714" spans="1:14" ht="12.75">
      <c r="A1714" s="196"/>
      <c r="B1714" s="202"/>
      <c r="C1714" s="205"/>
      <c r="D1714" s="85" t="s">
        <v>2696</v>
      </c>
      <c r="E1714" s="85" t="s">
        <v>2697</v>
      </c>
      <c r="F1714" s="183"/>
      <c r="G1714" s="190"/>
      <c r="H1714" s="183"/>
      <c r="I1714" s="111"/>
      <c r="J1714" s="111"/>
      <c r="K1714" s="178"/>
      <c r="L1714" s="64"/>
      <c r="M1714" s="64"/>
      <c r="N1714" s="65"/>
    </row>
    <row r="1715" spans="1:14" ht="33.75">
      <c r="A1715" s="196"/>
      <c r="B1715" s="202"/>
      <c r="C1715" s="205"/>
      <c r="D1715" s="85" t="s">
        <v>2698</v>
      </c>
      <c r="E1715" s="85" t="s">
        <v>4903</v>
      </c>
      <c r="F1715" s="183"/>
      <c r="G1715" s="190"/>
      <c r="H1715" s="183"/>
      <c r="I1715" s="111"/>
      <c r="J1715" s="111"/>
      <c r="K1715" s="178"/>
      <c r="L1715" s="64"/>
      <c r="M1715" s="64"/>
      <c r="N1715" s="65"/>
    </row>
    <row r="1716" spans="1:14" ht="56.25">
      <c r="A1716" s="196"/>
      <c r="B1716" s="85" t="s">
        <v>2699</v>
      </c>
      <c r="C1716" s="85" t="s">
        <v>2700</v>
      </c>
      <c r="D1716" s="85" t="s">
        <v>2701</v>
      </c>
      <c r="E1716" s="85" t="s">
        <v>2702</v>
      </c>
      <c r="F1716" s="77">
        <v>5.486</v>
      </c>
      <c r="G1716" s="78" t="s">
        <v>2108</v>
      </c>
      <c r="H1716" s="77">
        <v>5.486</v>
      </c>
      <c r="I1716" s="111"/>
      <c r="J1716" s="111"/>
      <c r="K1716" s="178"/>
      <c r="L1716" s="64"/>
      <c r="M1716" s="64"/>
      <c r="N1716" s="65"/>
    </row>
    <row r="1717" spans="1:14" ht="56.25">
      <c r="A1717" s="196"/>
      <c r="B1717" s="85" t="s">
        <v>2703</v>
      </c>
      <c r="C1717" s="85" t="s">
        <v>2704</v>
      </c>
      <c r="D1717" s="85" t="s">
        <v>2705</v>
      </c>
      <c r="E1717" s="85" t="s">
        <v>2706</v>
      </c>
      <c r="F1717" s="77">
        <v>2.655</v>
      </c>
      <c r="G1717" s="78" t="s">
        <v>2108</v>
      </c>
      <c r="H1717" s="77">
        <v>2.655</v>
      </c>
      <c r="I1717" s="111"/>
      <c r="J1717" s="111"/>
      <c r="K1717" s="178"/>
      <c r="L1717" s="64"/>
      <c r="M1717" s="64"/>
      <c r="N1717" s="65"/>
    </row>
    <row r="1718" spans="1:14" ht="12.75">
      <c r="A1718" s="192" t="s">
        <v>1566</v>
      </c>
      <c r="B1718" s="192"/>
      <c r="C1718" s="192"/>
      <c r="D1718" s="192"/>
      <c r="E1718" s="192"/>
      <c r="F1718" s="46">
        <f>F1712+F1711+F1707+F1704</f>
        <v>39.775</v>
      </c>
      <c r="G1718" s="210"/>
      <c r="H1718" s="210"/>
      <c r="I1718" s="46"/>
      <c r="J1718" s="46"/>
      <c r="K1718" s="59"/>
      <c r="L1718" s="64"/>
      <c r="M1718" s="64"/>
      <c r="N1718" s="65"/>
    </row>
    <row r="1719" spans="1:14" ht="12.75">
      <c r="A1719" s="188" t="s">
        <v>1918</v>
      </c>
      <c r="B1719" s="188"/>
      <c r="C1719" s="188"/>
      <c r="D1719" s="188"/>
      <c r="E1719" s="188"/>
      <c r="F1719" s="188"/>
      <c r="G1719" s="188"/>
      <c r="H1719" s="188"/>
      <c r="I1719" s="89"/>
      <c r="J1719" s="89"/>
      <c r="K1719" s="59"/>
      <c r="L1719" s="64"/>
      <c r="M1719" s="64"/>
      <c r="N1719" s="65"/>
    </row>
    <row r="1720" spans="1:11" s="27" customFormat="1" ht="31.5">
      <c r="A1720" s="200" t="s">
        <v>4073</v>
      </c>
      <c r="B1720" s="61" t="s">
        <v>548</v>
      </c>
      <c r="C1720" s="61" t="s">
        <v>2107</v>
      </c>
      <c r="D1720" s="61" t="s">
        <v>555</v>
      </c>
      <c r="E1720" s="61" t="s">
        <v>558</v>
      </c>
      <c r="F1720" s="46">
        <f>F1721+F1722</f>
        <v>54.68899999999999</v>
      </c>
      <c r="G1720" s="55" t="s">
        <v>4673</v>
      </c>
      <c r="H1720" s="46" t="s">
        <v>4674</v>
      </c>
      <c r="I1720" s="107" t="str">
        <f>G1722</f>
        <v>III</v>
      </c>
      <c r="J1720" s="56">
        <f>H1722</f>
        <v>38.099</v>
      </c>
      <c r="K1720" s="219" t="s">
        <v>3494</v>
      </c>
    </row>
    <row r="1721" spans="1:11" s="27" customFormat="1" ht="22.5">
      <c r="A1721" s="200"/>
      <c r="B1721" s="60"/>
      <c r="C1721" s="60" t="s">
        <v>554</v>
      </c>
      <c r="D1721" s="60" t="s">
        <v>555</v>
      </c>
      <c r="E1721" s="60" t="s">
        <v>556</v>
      </c>
      <c r="F1721" s="77">
        <v>16.59</v>
      </c>
      <c r="G1721" s="78" t="s">
        <v>551</v>
      </c>
      <c r="H1721" s="77">
        <v>16.59</v>
      </c>
      <c r="I1721" s="114"/>
      <c r="J1721" s="114"/>
      <c r="K1721" s="219"/>
    </row>
    <row r="1722" spans="1:11" s="27" customFormat="1" ht="22.5">
      <c r="A1722" s="200"/>
      <c r="B1722" s="60"/>
      <c r="C1722" s="60" t="s">
        <v>554</v>
      </c>
      <c r="D1722" s="60" t="s">
        <v>557</v>
      </c>
      <c r="E1722" s="60" t="s">
        <v>558</v>
      </c>
      <c r="F1722" s="77">
        <v>38.099</v>
      </c>
      <c r="G1722" s="78" t="s">
        <v>603</v>
      </c>
      <c r="H1722" s="77">
        <v>38.099</v>
      </c>
      <c r="I1722" s="114"/>
      <c r="J1722" s="114"/>
      <c r="K1722" s="219"/>
    </row>
    <row r="1723" spans="1:11" s="27" customFormat="1" ht="21">
      <c r="A1723" s="55" t="s">
        <v>4596</v>
      </c>
      <c r="B1723" s="61" t="s">
        <v>573</v>
      </c>
      <c r="C1723" s="61" t="s">
        <v>554</v>
      </c>
      <c r="D1723" s="61" t="s">
        <v>574</v>
      </c>
      <c r="E1723" s="51" t="s">
        <v>575</v>
      </c>
      <c r="F1723" s="46">
        <v>6.892</v>
      </c>
      <c r="G1723" s="55" t="s">
        <v>2108</v>
      </c>
      <c r="H1723" s="46">
        <v>6.892</v>
      </c>
      <c r="I1723" s="114"/>
      <c r="J1723" s="114"/>
      <c r="K1723" s="137" t="s">
        <v>3494</v>
      </c>
    </row>
    <row r="1724" spans="1:11" s="27" customFormat="1" ht="21">
      <c r="A1724" s="102" t="s">
        <v>4113</v>
      </c>
      <c r="B1724" s="61" t="s">
        <v>16</v>
      </c>
      <c r="C1724" s="61" t="s">
        <v>554</v>
      </c>
      <c r="D1724" s="61" t="s">
        <v>17</v>
      </c>
      <c r="E1724" s="61" t="s">
        <v>19</v>
      </c>
      <c r="F1724" s="46">
        <v>31.916</v>
      </c>
      <c r="G1724" s="107" t="s">
        <v>2108</v>
      </c>
      <c r="H1724" s="46">
        <f>F1724</f>
        <v>31.916</v>
      </c>
      <c r="I1724" s="114"/>
      <c r="J1724" s="114"/>
      <c r="K1724" s="164" t="s">
        <v>3495</v>
      </c>
    </row>
    <row r="1725" spans="1:14" ht="21">
      <c r="A1725" s="92" t="s">
        <v>4238</v>
      </c>
      <c r="B1725" s="51" t="s">
        <v>1477</v>
      </c>
      <c r="C1725" s="61" t="s">
        <v>554</v>
      </c>
      <c r="D1725" s="51" t="s">
        <v>1478</v>
      </c>
      <c r="E1725" s="51" t="s">
        <v>1919</v>
      </c>
      <c r="F1725" s="46">
        <v>8.245</v>
      </c>
      <c r="G1725" s="107" t="s">
        <v>2108</v>
      </c>
      <c r="H1725" s="46">
        <v>8.245</v>
      </c>
      <c r="I1725" s="77"/>
      <c r="J1725" s="77"/>
      <c r="K1725" s="48" t="s">
        <v>3492</v>
      </c>
      <c r="L1725" s="1"/>
      <c r="M1725" s="20"/>
      <c r="N1725" s="21"/>
    </row>
    <row r="1726" spans="1:14" ht="31.5">
      <c r="A1726" s="55" t="s">
        <v>4597</v>
      </c>
      <c r="B1726" s="51" t="s">
        <v>4904</v>
      </c>
      <c r="C1726" s="61" t="s">
        <v>554</v>
      </c>
      <c r="D1726" s="51" t="s">
        <v>1920</v>
      </c>
      <c r="E1726" s="51" t="s">
        <v>1921</v>
      </c>
      <c r="F1726" s="46">
        <v>31.196</v>
      </c>
      <c r="G1726" s="107" t="s">
        <v>2108</v>
      </c>
      <c r="H1726" s="46">
        <v>31.196</v>
      </c>
      <c r="I1726" s="77"/>
      <c r="J1726" s="77"/>
      <c r="K1726" s="48" t="s">
        <v>3492</v>
      </c>
      <c r="L1726" s="1"/>
      <c r="M1726" s="20"/>
      <c r="N1726" s="21"/>
    </row>
    <row r="1727" spans="1:14" ht="42">
      <c r="A1727" s="55" t="s">
        <v>4598</v>
      </c>
      <c r="B1727" s="51" t="s">
        <v>4905</v>
      </c>
      <c r="C1727" s="61" t="s">
        <v>554</v>
      </c>
      <c r="D1727" s="51" t="s">
        <v>1922</v>
      </c>
      <c r="E1727" s="51" t="s">
        <v>1923</v>
      </c>
      <c r="F1727" s="46">
        <v>52.421</v>
      </c>
      <c r="G1727" s="55" t="s">
        <v>943</v>
      </c>
      <c r="H1727" s="46" t="s">
        <v>1962</v>
      </c>
      <c r="I1727" s="77"/>
      <c r="J1727" s="77"/>
      <c r="K1727" s="48" t="s">
        <v>3492</v>
      </c>
      <c r="L1727" s="1"/>
      <c r="M1727" s="3"/>
      <c r="N1727" s="1"/>
    </row>
    <row r="1728" spans="1:14" ht="31.5">
      <c r="A1728" s="92" t="s">
        <v>4077</v>
      </c>
      <c r="B1728" s="51" t="s">
        <v>1924</v>
      </c>
      <c r="C1728" s="61" t="s">
        <v>554</v>
      </c>
      <c r="D1728" s="51" t="s">
        <v>1925</v>
      </c>
      <c r="E1728" s="51" t="s">
        <v>1926</v>
      </c>
      <c r="F1728" s="46">
        <v>29.861</v>
      </c>
      <c r="G1728" s="55" t="s">
        <v>2108</v>
      </c>
      <c r="H1728" s="46">
        <v>29.861</v>
      </c>
      <c r="I1728" s="77"/>
      <c r="J1728" s="77"/>
      <c r="K1728" s="48" t="s">
        <v>3492</v>
      </c>
      <c r="L1728" s="1"/>
      <c r="M1728" s="20"/>
      <c r="N1728" s="21"/>
    </row>
    <row r="1729" spans="1:14" ht="21">
      <c r="A1729" s="55" t="s">
        <v>4599</v>
      </c>
      <c r="B1729" s="51" t="s">
        <v>1927</v>
      </c>
      <c r="C1729" s="61" t="s">
        <v>554</v>
      </c>
      <c r="D1729" s="51" t="s">
        <v>4906</v>
      </c>
      <c r="E1729" s="51" t="s">
        <v>1928</v>
      </c>
      <c r="F1729" s="46">
        <v>29.302</v>
      </c>
      <c r="G1729" s="55" t="s">
        <v>2108</v>
      </c>
      <c r="H1729" s="46">
        <v>29.302</v>
      </c>
      <c r="I1729" s="77"/>
      <c r="J1729" s="77"/>
      <c r="K1729" s="48" t="s">
        <v>3492</v>
      </c>
      <c r="L1729" s="1"/>
      <c r="M1729" s="20"/>
      <c r="N1729" s="21"/>
    </row>
    <row r="1730" spans="1:14" ht="31.5">
      <c r="A1730" s="55" t="s">
        <v>4600</v>
      </c>
      <c r="B1730" s="51" t="s">
        <v>4907</v>
      </c>
      <c r="C1730" s="61" t="s">
        <v>554</v>
      </c>
      <c r="D1730" s="51" t="s">
        <v>4713</v>
      </c>
      <c r="E1730" s="51" t="s">
        <v>1929</v>
      </c>
      <c r="F1730" s="46">
        <v>12.009</v>
      </c>
      <c r="G1730" s="55" t="s">
        <v>2108</v>
      </c>
      <c r="H1730" s="46">
        <v>12.009</v>
      </c>
      <c r="I1730" s="77"/>
      <c r="J1730" s="77"/>
      <c r="K1730" s="48" t="s">
        <v>3492</v>
      </c>
      <c r="L1730" s="1"/>
      <c r="M1730" s="20"/>
      <c r="N1730" s="21"/>
    </row>
    <row r="1731" spans="1:14" ht="42">
      <c r="A1731" s="55" t="s">
        <v>4601</v>
      </c>
      <c r="B1731" s="51" t="s">
        <v>4908</v>
      </c>
      <c r="C1731" s="61" t="s">
        <v>554</v>
      </c>
      <c r="D1731" s="51" t="s">
        <v>1930</v>
      </c>
      <c r="E1731" s="51" t="s">
        <v>1931</v>
      </c>
      <c r="F1731" s="46">
        <v>23.967</v>
      </c>
      <c r="G1731" s="55" t="s">
        <v>2108</v>
      </c>
      <c r="H1731" s="46">
        <v>23.967</v>
      </c>
      <c r="I1731" s="77"/>
      <c r="J1731" s="77"/>
      <c r="K1731" s="48" t="s">
        <v>3492</v>
      </c>
      <c r="L1731" s="1"/>
      <c r="M1731" s="20"/>
      <c r="N1731" s="21"/>
    </row>
    <row r="1732" spans="1:14" ht="21">
      <c r="A1732" s="55" t="s">
        <v>4602</v>
      </c>
      <c r="B1732" s="51" t="s">
        <v>1932</v>
      </c>
      <c r="C1732" s="61" t="s">
        <v>554</v>
      </c>
      <c r="D1732" s="51" t="s">
        <v>1933</v>
      </c>
      <c r="E1732" s="51" t="s">
        <v>1934</v>
      </c>
      <c r="F1732" s="46">
        <v>17.723</v>
      </c>
      <c r="G1732" s="55" t="s">
        <v>2108</v>
      </c>
      <c r="H1732" s="46">
        <v>17.723</v>
      </c>
      <c r="I1732" s="77"/>
      <c r="J1732" s="77"/>
      <c r="K1732" s="48" t="s">
        <v>3492</v>
      </c>
      <c r="L1732" s="1"/>
      <c r="M1732" s="20"/>
      <c r="N1732" s="21"/>
    </row>
    <row r="1733" spans="1:14" ht="21">
      <c r="A1733" s="55" t="s">
        <v>4603</v>
      </c>
      <c r="B1733" s="51" t="s">
        <v>1935</v>
      </c>
      <c r="C1733" s="61" t="s">
        <v>554</v>
      </c>
      <c r="D1733" s="51" t="s">
        <v>4714</v>
      </c>
      <c r="E1733" s="51" t="s">
        <v>1936</v>
      </c>
      <c r="F1733" s="46">
        <v>2.715</v>
      </c>
      <c r="G1733" s="55" t="s">
        <v>2108</v>
      </c>
      <c r="H1733" s="46">
        <v>2.715</v>
      </c>
      <c r="I1733" s="77"/>
      <c r="J1733" s="77"/>
      <c r="K1733" s="48" t="s">
        <v>3492</v>
      </c>
      <c r="L1733" s="1"/>
      <c r="M1733" s="20"/>
      <c r="N1733" s="21"/>
    </row>
    <row r="1734" spans="1:14" ht="21">
      <c r="A1734" s="55" t="s">
        <v>4604</v>
      </c>
      <c r="B1734" s="51" t="s">
        <v>1937</v>
      </c>
      <c r="C1734" s="61" t="s">
        <v>554</v>
      </c>
      <c r="D1734" s="51" t="s">
        <v>4909</v>
      </c>
      <c r="E1734" s="51" t="s">
        <v>1938</v>
      </c>
      <c r="F1734" s="46">
        <v>5.682</v>
      </c>
      <c r="G1734" s="55" t="s">
        <v>2108</v>
      </c>
      <c r="H1734" s="46">
        <v>5.682</v>
      </c>
      <c r="I1734" s="77"/>
      <c r="J1734" s="77"/>
      <c r="K1734" s="48" t="s">
        <v>3492</v>
      </c>
      <c r="L1734" s="1"/>
      <c r="M1734" s="20"/>
      <c r="N1734" s="21"/>
    </row>
    <row r="1735" spans="1:14" ht="21">
      <c r="A1735" s="55" t="s">
        <v>4605</v>
      </c>
      <c r="B1735" s="51" t="s">
        <v>1939</v>
      </c>
      <c r="C1735" s="61" t="s">
        <v>554</v>
      </c>
      <c r="D1735" s="51" t="s">
        <v>1940</v>
      </c>
      <c r="E1735" s="51" t="s">
        <v>1941</v>
      </c>
      <c r="F1735" s="46">
        <v>8.97</v>
      </c>
      <c r="G1735" s="55" t="s">
        <v>2109</v>
      </c>
      <c r="H1735" s="46">
        <v>8.97</v>
      </c>
      <c r="I1735" s="77"/>
      <c r="J1735" s="77"/>
      <c r="K1735" s="48" t="s">
        <v>3492</v>
      </c>
      <c r="L1735" s="1"/>
      <c r="M1735" s="20"/>
      <c r="N1735" s="21"/>
    </row>
    <row r="1736" spans="1:14" ht="21">
      <c r="A1736" s="55" t="s">
        <v>4606</v>
      </c>
      <c r="B1736" s="51" t="s">
        <v>1942</v>
      </c>
      <c r="C1736" s="61" t="s">
        <v>554</v>
      </c>
      <c r="D1736" s="51" t="s">
        <v>1943</v>
      </c>
      <c r="E1736" s="51" t="s">
        <v>1944</v>
      </c>
      <c r="F1736" s="46">
        <v>6</v>
      </c>
      <c r="G1736" s="55" t="s">
        <v>2108</v>
      </c>
      <c r="H1736" s="46">
        <v>6</v>
      </c>
      <c r="I1736" s="77"/>
      <c r="J1736" s="77"/>
      <c r="K1736" s="48" t="s">
        <v>3492</v>
      </c>
      <c r="L1736" s="1"/>
      <c r="M1736" s="20"/>
      <c r="N1736" s="21"/>
    </row>
    <row r="1737" spans="1:14" ht="21">
      <c r="A1737" s="55" t="s">
        <v>4607</v>
      </c>
      <c r="B1737" s="51" t="s">
        <v>1945</v>
      </c>
      <c r="C1737" s="61" t="s">
        <v>554</v>
      </c>
      <c r="D1737" s="51" t="s">
        <v>1946</v>
      </c>
      <c r="E1737" s="51" t="s">
        <v>1947</v>
      </c>
      <c r="F1737" s="46">
        <v>3.285</v>
      </c>
      <c r="G1737" s="55" t="s">
        <v>2109</v>
      </c>
      <c r="H1737" s="46">
        <v>3.285</v>
      </c>
      <c r="I1737" s="77"/>
      <c r="J1737" s="77"/>
      <c r="K1737" s="48" t="s">
        <v>3492</v>
      </c>
      <c r="L1737" s="1"/>
      <c r="M1737" s="20"/>
      <c r="N1737" s="21"/>
    </row>
    <row r="1738" spans="1:14" ht="21">
      <c r="A1738" s="55" t="s">
        <v>4608</v>
      </c>
      <c r="B1738" s="51" t="s">
        <v>1948</v>
      </c>
      <c r="C1738" s="61" t="s">
        <v>554</v>
      </c>
      <c r="D1738" s="51" t="s">
        <v>4715</v>
      </c>
      <c r="E1738" s="51" t="s">
        <v>1929</v>
      </c>
      <c r="F1738" s="46">
        <v>7.585</v>
      </c>
      <c r="G1738" s="55" t="s">
        <v>2108</v>
      </c>
      <c r="H1738" s="46">
        <v>7.585</v>
      </c>
      <c r="I1738" s="77"/>
      <c r="J1738" s="77"/>
      <c r="K1738" s="48" t="s">
        <v>3492</v>
      </c>
      <c r="L1738" s="1"/>
      <c r="M1738" s="20"/>
      <c r="N1738" s="21"/>
    </row>
    <row r="1739" spans="1:14" ht="21">
      <c r="A1739" s="55" t="s">
        <v>4609</v>
      </c>
      <c r="B1739" s="51" t="s">
        <v>1949</v>
      </c>
      <c r="C1739" s="61" t="s">
        <v>554</v>
      </c>
      <c r="D1739" s="51" t="s">
        <v>4910</v>
      </c>
      <c r="E1739" s="51" t="s">
        <v>1950</v>
      </c>
      <c r="F1739" s="46">
        <v>5.012</v>
      </c>
      <c r="G1739" s="55" t="s">
        <v>2108</v>
      </c>
      <c r="H1739" s="46">
        <v>5.012</v>
      </c>
      <c r="I1739" s="77"/>
      <c r="J1739" s="77"/>
      <c r="K1739" s="48" t="s">
        <v>3492</v>
      </c>
      <c r="L1739" s="1"/>
      <c r="M1739" s="20"/>
      <c r="N1739" s="21"/>
    </row>
    <row r="1740" spans="1:14" ht="21">
      <c r="A1740" s="55" t="s">
        <v>4610</v>
      </c>
      <c r="B1740" s="51" t="s">
        <v>1951</v>
      </c>
      <c r="C1740" s="61" t="s">
        <v>554</v>
      </c>
      <c r="D1740" s="51" t="s">
        <v>1952</v>
      </c>
      <c r="E1740" s="51" t="s">
        <v>1953</v>
      </c>
      <c r="F1740" s="46">
        <v>3.974</v>
      </c>
      <c r="G1740" s="55" t="s">
        <v>2109</v>
      </c>
      <c r="H1740" s="46">
        <v>3.974</v>
      </c>
      <c r="I1740" s="77"/>
      <c r="J1740" s="77"/>
      <c r="K1740" s="48" t="s">
        <v>3492</v>
      </c>
      <c r="L1740" s="1"/>
      <c r="M1740" s="20"/>
      <c r="N1740" s="21"/>
    </row>
    <row r="1741" spans="1:14" ht="21">
      <c r="A1741" s="55" t="s">
        <v>4611</v>
      </c>
      <c r="B1741" s="51" t="s">
        <v>1954</v>
      </c>
      <c r="C1741" s="61" t="s">
        <v>554</v>
      </c>
      <c r="D1741" s="51" t="s">
        <v>1955</v>
      </c>
      <c r="E1741" s="51" t="s">
        <v>1956</v>
      </c>
      <c r="F1741" s="46">
        <v>1.523</v>
      </c>
      <c r="G1741" s="55" t="s">
        <v>2108</v>
      </c>
      <c r="H1741" s="46">
        <v>1.523</v>
      </c>
      <c r="I1741" s="77"/>
      <c r="J1741" s="77"/>
      <c r="K1741" s="48" t="s">
        <v>3492</v>
      </c>
      <c r="L1741" s="1"/>
      <c r="M1741" s="20"/>
      <c r="N1741" s="21"/>
    </row>
    <row r="1742" spans="1:14" ht="21">
      <c r="A1742" s="55" t="s">
        <v>4612</v>
      </c>
      <c r="B1742" s="51" t="s">
        <v>1957</v>
      </c>
      <c r="C1742" s="61" t="s">
        <v>554</v>
      </c>
      <c r="D1742" s="51" t="s">
        <v>1958</v>
      </c>
      <c r="E1742" s="51" t="s">
        <v>1959</v>
      </c>
      <c r="F1742" s="46">
        <v>10.064</v>
      </c>
      <c r="G1742" s="55" t="s">
        <v>2108</v>
      </c>
      <c r="H1742" s="46">
        <v>10.064</v>
      </c>
      <c r="I1742" s="77"/>
      <c r="J1742" s="77"/>
      <c r="K1742" s="48" t="s">
        <v>3492</v>
      </c>
      <c r="L1742" s="1"/>
      <c r="M1742" s="20"/>
      <c r="N1742" s="21"/>
    </row>
    <row r="1743" spans="1:14" ht="21">
      <c r="A1743" s="55" t="s">
        <v>4613</v>
      </c>
      <c r="B1743" s="51" t="s">
        <v>1960</v>
      </c>
      <c r="C1743" s="61" t="s">
        <v>554</v>
      </c>
      <c r="D1743" s="51" t="s">
        <v>4911</v>
      </c>
      <c r="E1743" s="51" t="s">
        <v>1961</v>
      </c>
      <c r="F1743" s="46">
        <v>1.383</v>
      </c>
      <c r="G1743" s="55" t="s">
        <v>2108</v>
      </c>
      <c r="H1743" s="46">
        <v>1.383</v>
      </c>
      <c r="I1743" s="77"/>
      <c r="J1743" s="77"/>
      <c r="K1743" s="48" t="s">
        <v>3492</v>
      </c>
      <c r="L1743" s="1"/>
      <c r="M1743" s="20"/>
      <c r="N1743" s="21"/>
    </row>
    <row r="1744" spans="1:14" ht="12.75">
      <c r="A1744" s="192" t="s">
        <v>1566</v>
      </c>
      <c r="B1744" s="192"/>
      <c r="C1744" s="192"/>
      <c r="D1744" s="192"/>
      <c r="E1744" s="192"/>
      <c r="F1744" s="46">
        <f>F1743+F1742+F1741+F1740+F1739+F1738+F1737+F1736+F1735+F1734+F1733+F1732+F1731+F1730+F1729+F1728+F1727+F1726+F1725+F1724+F1723+F1720</f>
        <v>354.414</v>
      </c>
      <c r="G1744" s="210"/>
      <c r="H1744" s="210"/>
      <c r="I1744" s="46"/>
      <c r="J1744" s="46"/>
      <c r="K1744" s="48"/>
      <c r="L1744" s="17"/>
      <c r="M1744" s="17"/>
      <c r="N1744" s="17"/>
    </row>
    <row r="1745" spans="1:14" ht="12.75">
      <c r="A1745" s="241" t="s">
        <v>1963</v>
      </c>
      <c r="B1745" s="241"/>
      <c r="C1745" s="241"/>
      <c r="D1745" s="241"/>
      <c r="E1745" s="241"/>
      <c r="F1745" s="96">
        <f>F1744+F1718+F1702+F1663+F1616+F1582+F1556+F1542+F1482+F1353+F1286+F1257+F1242+F1205+F1175+F1072+F1057+F932+F865+F782+F778+F764+F705+F627+F494+F455+F406+F311+F288+F178+F161+F13</f>
        <v>11890.6003</v>
      </c>
      <c r="G1745" s="184"/>
      <c r="H1745" s="184"/>
      <c r="I1745" s="79"/>
      <c r="J1745" s="79"/>
      <c r="K1745" s="59"/>
      <c r="L1745" s="64"/>
      <c r="M1745" s="64"/>
      <c r="N1745" s="64"/>
    </row>
    <row r="1746" spans="1:14" ht="12.75">
      <c r="A1746" s="169"/>
      <c r="B1746" s="170"/>
      <c r="C1746" s="170"/>
      <c r="D1746" s="170"/>
      <c r="E1746" s="170"/>
      <c r="F1746" s="171"/>
      <c r="G1746" s="172"/>
      <c r="H1746" s="172"/>
      <c r="I1746" s="172"/>
      <c r="J1746" s="172"/>
      <c r="K1746" s="173"/>
      <c r="L1746" s="64"/>
      <c r="M1746" s="64"/>
      <c r="N1746" s="64"/>
    </row>
    <row r="1747" ht="27.75" customHeight="1">
      <c r="N1747" s="39"/>
    </row>
    <row r="1748" spans="1:14" ht="12.75">
      <c r="A1748" s="258"/>
      <c r="B1748" s="259"/>
      <c r="C1748" s="259"/>
      <c r="D1748"/>
      <c r="E1748"/>
      <c r="N1748" s="39"/>
    </row>
    <row r="1749" spans="1:8" ht="21" customHeight="1">
      <c r="A1749" s="259"/>
      <c r="B1749" s="259"/>
      <c r="C1749" s="259"/>
      <c r="D1749"/>
      <c r="E1749"/>
      <c r="F1749" s="260"/>
      <c r="G1749" s="261"/>
      <c r="H1749" s="261"/>
    </row>
    <row r="1750" spans="1:5" ht="15.75">
      <c r="A1750" s="57"/>
      <c r="B1750"/>
      <c r="C1750"/>
      <c r="D1750"/>
      <c r="E1750"/>
    </row>
    <row r="1751" spans="1:5" ht="15">
      <c r="A1751" s="58"/>
      <c r="B1751"/>
      <c r="C1751"/>
      <c r="D1751"/>
      <c r="E1751"/>
    </row>
  </sheetData>
  <sheetProtection/>
  <mergeCells count="1084">
    <mergeCell ref="A1748:C1749"/>
    <mergeCell ref="F1749:H1749"/>
    <mergeCell ref="B1668:B1669"/>
    <mergeCell ref="A1593:A1595"/>
    <mergeCell ref="A1558:A1565"/>
    <mergeCell ref="A2:H2"/>
    <mergeCell ref="A507:A509"/>
    <mergeCell ref="A543:A545"/>
    <mergeCell ref="A588:A591"/>
    <mergeCell ref="A919:A924"/>
    <mergeCell ref="A911:A917"/>
    <mergeCell ref="A879:A908"/>
    <mergeCell ref="A956:A959"/>
    <mergeCell ref="B701:B702"/>
    <mergeCell ref="B681:B682"/>
    <mergeCell ref="A870:A877"/>
    <mergeCell ref="B829:B841"/>
    <mergeCell ref="B848:B851"/>
    <mergeCell ref="B862:B863"/>
    <mergeCell ref="B950:B953"/>
    <mergeCell ref="B938:B944"/>
    <mergeCell ref="A934:A937"/>
    <mergeCell ref="H1202:H1203"/>
    <mergeCell ref="B1201:B1203"/>
    <mergeCell ref="K785:K792"/>
    <mergeCell ref="G785:G786"/>
    <mergeCell ref="C787:C789"/>
    <mergeCell ref="K1179:K1182"/>
    <mergeCell ref="K1183:K1184"/>
    <mergeCell ref="A1183:A1184"/>
    <mergeCell ref="K781:K782"/>
    <mergeCell ref="B797:B799"/>
    <mergeCell ref="K793:K795"/>
    <mergeCell ref="A783:H783"/>
    <mergeCell ref="H785:H786"/>
    <mergeCell ref="A342:A346"/>
    <mergeCell ref="A357:A360"/>
    <mergeCell ref="K357:K360"/>
    <mergeCell ref="K668:K671"/>
    <mergeCell ref="A592:A601"/>
    <mergeCell ref="A612:A620"/>
    <mergeCell ref="A553:A555"/>
    <mergeCell ref="K553:K555"/>
    <mergeCell ref="L641:N641"/>
    <mergeCell ref="K621:K625"/>
    <mergeCell ref="K560:K570"/>
    <mergeCell ref="K571:K574"/>
    <mergeCell ref="K585:K587"/>
    <mergeCell ref="K588:K591"/>
    <mergeCell ref="K592:K601"/>
    <mergeCell ref="K602:K608"/>
    <mergeCell ref="K609:K611"/>
    <mergeCell ref="A1720:A1722"/>
    <mergeCell ref="K1692:K1699"/>
    <mergeCell ref="K1720:K1722"/>
    <mergeCell ref="G1713:G1715"/>
    <mergeCell ref="H1713:H1715"/>
    <mergeCell ref="A1718:E1718"/>
    <mergeCell ref="K612:K620"/>
    <mergeCell ref="A1712:A1717"/>
    <mergeCell ref="B1712:B1715"/>
    <mergeCell ref="C1713:C1715"/>
    <mergeCell ref="F1713:F1715"/>
    <mergeCell ref="K1704:K1706"/>
    <mergeCell ref="K1707:K1710"/>
    <mergeCell ref="A1707:A1710"/>
    <mergeCell ref="H1708:H1709"/>
    <mergeCell ref="A1704:A1706"/>
    <mergeCell ref="B1704:B1705"/>
    <mergeCell ref="B1707:B1709"/>
    <mergeCell ref="C1708:C1709"/>
    <mergeCell ref="K1712:K1717"/>
    <mergeCell ref="K1674:K1685"/>
    <mergeCell ref="A1674:A1685"/>
    <mergeCell ref="A1686:A1688"/>
    <mergeCell ref="K1686:K1688"/>
    <mergeCell ref="K1689:K1691"/>
    <mergeCell ref="A1689:A1691"/>
    <mergeCell ref="B1689:B1691"/>
    <mergeCell ref="B1686:B1687"/>
    <mergeCell ref="B1674:B1680"/>
    <mergeCell ref="G1675:G1680"/>
    <mergeCell ref="K1667:K1669"/>
    <mergeCell ref="A1670:A1673"/>
    <mergeCell ref="K1670:K1673"/>
    <mergeCell ref="C1671:C1672"/>
    <mergeCell ref="A1667:A1669"/>
    <mergeCell ref="K1593:K1595"/>
    <mergeCell ref="A1583:H1583"/>
    <mergeCell ref="G1610:G1612"/>
    <mergeCell ref="K1600:K1602"/>
    <mergeCell ref="B1593:B1594"/>
    <mergeCell ref="K1590:K1592"/>
    <mergeCell ref="K1605:K1608"/>
    <mergeCell ref="A1590:A1592"/>
    <mergeCell ref="G1582:H1582"/>
    <mergeCell ref="A1574:A1577"/>
    <mergeCell ref="B1574:B1576"/>
    <mergeCell ref="B1578:B1579"/>
    <mergeCell ref="K1547:K1549"/>
    <mergeCell ref="A1542:E1542"/>
    <mergeCell ref="A1543:H1543"/>
    <mergeCell ref="K1566:K1569"/>
    <mergeCell ref="B1559:B1561"/>
    <mergeCell ref="C1559:C1561"/>
    <mergeCell ref="K1522:K1526"/>
    <mergeCell ref="K1528:K1535"/>
    <mergeCell ref="A1537:A1539"/>
    <mergeCell ref="K1537:K1539"/>
    <mergeCell ref="A1522:A1526"/>
    <mergeCell ref="A1528:A1535"/>
    <mergeCell ref="A1515:A1520"/>
    <mergeCell ref="K1515:K1520"/>
    <mergeCell ref="A1510:A1512"/>
    <mergeCell ref="K1510:K1512"/>
    <mergeCell ref="A1505:A1507"/>
    <mergeCell ref="K1505:K1507"/>
    <mergeCell ref="K1495:K1500"/>
    <mergeCell ref="A1495:A1500"/>
    <mergeCell ref="K1490:K1491"/>
    <mergeCell ref="A1492:A1494"/>
    <mergeCell ref="K1492:K1494"/>
    <mergeCell ref="K1197:K1200"/>
    <mergeCell ref="A1197:A1200"/>
    <mergeCell ref="K1485:K1489"/>
    <mergeCell ref="A1490:A1491"/>
    <mergeCell ref="A1485:A1489"/>
    <mergeCell ref="K1169:K1174"/>
    <mergeCell ref="K1185:K1188"/>
    <mergeCell ref="B1183:B1184"/>
    <mergeCell ref="G1180:G1181"/>
    <mergeCell ref="C1186:C1187"/>
    <mergeCell ref="B1185:B1187"/>
    <mergeCell ref="G1186:G1187"/>
    <mergeCell ref="B1179:B1181"/>
    <mergeCell ref="H1180:H1181"/>
    <mergeCell ref="H1186:H1187"/>
    <mergeCell ref="K1075:K1082"/>
    <mergeCell ref="K1083:K1086"/>
    <mergeCell ref="K1088:K1090"/>
    <mergeCell ref="H1076:H1079"/>
    <mergeCell ref="H1084:H1085"/>
    <mergeCell ref="K1136:K1138"/>
    <mergeCell ref="B1088:B1089"/>
    <mergeCell ref="B1092:B1100"/>
    <mergeCell ref="H1140:H1141"/>
    <mergeCell ref="H1142:H1143"/>
    <mergeCell ref="H1147:H1148"/>
    <mergeCell ref="C1142:C1143"/>
    <mergeCell ref="G1140:G1141"/>
    <mergeCell ref="F1142:F1143"/>
    <mergeCell ref="A1088:A1090"/>
    <mergeCell ref="A1092:A1108"/>
    <mergeCell ref="A1115:A1117"/>
    <mergeCell ref="F1127:F1131"/>
    <mergeCell ref="A1109:A1111"/>
    <mergeCell ref="B1109:B1110"/>
    <mergeCell ref="B1112:B1113"/>
    <mergeCell ref="C1093:C1100"/>
    <mergeCell ref="F1093:F1100"/>
    <mergeCell ref="C1118:C1122"/>
    <mergeCell ref="A1083:A1086"/>
    <mergeCell ref="K1109:K1111"/>
    <mergeCell ref="K1112:K1114"/>
    <mergeCell ref="A1112:A1114"/>
    <mergeCell ref="K1092:K1108"/>
    <mergeCell ref="B1136:B1137"/>
    <mergeCell ref="B1126:B1131"/>
    <mergeCell ref="F1119:F1122"/>
    <mergeCell ref="F1084:F1085"/>
    <mergeCell ref="H1093:H1100"/>
    <mergeCell ref="A1136:A1138"/>
    <mergeCell ref="A1126:A1135"/>
    <mergeCell ref="K1115:K1117"/>
    <mergeCell ref="A1118:A1125"/>
    <mergeCell ref="K1118:K1125"/>
    <mergeCell ref="H1119:H1122"/>
    <mergeCell ref="H1127:H1131"/>
    <mergeCell ref="K1126:K1135"/>
    <mergeCell ref="A1169:A1174"/>
    <mergeCell ref="B1169:B1172"/>
    <mergeCell ref="C1170:C1172"/>
    <mergeCell ref="G1142:G1143"/>
    <mergeCell ref="G1147:G1148"/>
    <mergeCell ref="A1139:A1143"/>
    <mergeCell ref="F1153:F1154"/>
    <mergeCell ref="B1142:B1143"/>
    <mergeCell ref="B1158:B1159"/>
    <mergeCell ref="B1162:B1163"/>
    <mergeCell ref="G1153:G1154"/>
    <mergeCell ref="A1152:A1154"/>
    <mergeCell ref="K1152:K1154"/>
    <mergeCell ref="A1146:A1150"/>
    <mergeCell ref="B1146:B1148"/>
    <mergeCell ref="C1147:C1148"/>
    <mergeCell ref="F1147:F1148"/>
    <mergeCell ref="C1153:C1154"/>
    <mergeCell ref="B1152:B1154"/>
    <mergeCell ref="K1158:K1160"/>
    <mergeCell ref="G1170:G1172"/>
    <mergeCell ref="K1139:K1143"/>
    <mergeCell ref="F1170:F1172"/>
    <mergeCell ref="G1093:G1100"/>
    <mergeCell ref="G1119:G1122"/>
    <mergeCell ref="G1127:G1131"/>
    <mergeCell ref="H1153:H1154"/>
    <mergeCell ref="H1170:H1172"/>
    <mergeCell ref="K1146:K1150"/>
    <mergeCell ref="K1067:K1071"/>
    <mergeCell ref="A1075:A1082"/>
    <mergeCell ref="B1083:B1085"/>
    <mergeCell ref="K1053:K1055"/>
    <mergeCell ref="B1139:B1141"/>
    <mergeCell ref="C1140:C1141"/>
    <mergeCell ref="F1140:F1141"/>
    <mergeCell ref="C1127:C1131"/>
    <mergeCell ref="G1076:G1079"/>
    <mergeCell ref="G1084:G1085"/>
    <mergeCell ref="A970:A973"/>
    <mergeCell ref="B994:B996"/>
    <mergeCell ref="C975:C978"/>
    <mergeCell ref="B983:B988"/>
    <mergeCell ref="K1162:K1164"/>
    <mergeCell ref="B1115:B1116"/>
    <mergeCell ref="B1118:B1122"/>
    <mergeCell ref="K994:K998"/>
    <mergeCell ref="K1060:K1066"/>
    <mergeCell ref="A1060:A1066"/>
    <mergeCell ref="K1040:K1045"/>
    <mergeCell ref="K1036:K1039"/>
    <mergeCell ref="K1013:K1015"/>
    <mergeCell ref="K1007:K1011"/>
    <mergeCell ref="K983:K993"/>
    <mergeCell ref="A960:A969"/>
    <mergeCell ref="A983:A993"/>
    <mergeCell ref="A994:A998"/>
    <mergeCell ref="C984:C988"/>
    <mergeCell ref="B960:B965"/>
    <mergeCell ref="G961:G965"/>
    <mergeCell ref="G971:G972"/>
    <mergeCell ref="K960:K969"/>
    <mergeCell ref="G951:G953"/>
    <mergeCell ref="K970:K973"/>
    <mergeCell ref="C957:C958"/>
    <mergeCell ref="K938:K949"/>
    <mergeCell ref="K950:K955"/>
    <mergeCell ref="G945:G946"/>
    <mergeCell ref="C935:C936"/>
    <mergeCell ref="G935:G936"/>
    <mergeCell ref="C951:C953"/>
    <mergeCell ref="G939:G944"/>
    <mergeCell ref="H945:H946"/>
    <mergeCell ref="C945:C946"/>
    <mergeCell ref="K870:K877"/>
    <mergeCell ref="K861:K863"/>
    <mergeCell ref="K1209:K1211"/>
    <mergeCell ref="K1249:K1251"/>
    <mergeCell ref="K1046:K1050"/>
    <mergeCell ref="K956:K959"/>
    <mergeCell ref="K974:K982"/>
    <mergeCell ref="K1002:K1006"/>
    <mergeCell ref="K999:K1001"/>
    <mergeCell ref="K934:K937"/>
    <mergeCell ref="K491:K493"/>
    <mergeCell ref="A491:A493"/>
    <mergeCell ref="A496:A498"/>
    <mergeCell ref="K496:K498"/>
    <mergeCell ref="K499:K503"/>
    <mergeCell ref="K504:K506"/>
    <mergeCell ref="A495:H495"/>
    <mergeCell ref="B492:B493"/>
    <mergeCell ref="K412:K414"/>
    <mergeCell ref="I416:I418"/>
    <mergeCell ref="J416:J418"/>
    <mergeCell ref="K415:K418"/>
    <mergeCell ref="A415:A418"/>
    <mergeCell ref="B412:B413"/>
    <mergeCell ref="K313:K315"/>
    <mergeCell ref="C352:C353"/>
    <mergeCell ref="B339:B340"/>
    <mergeCell ref="B334:B336"/>
    <mergeCell ref="G8:G9"/>
    <mergeCell ref="B276:B279"/>
    <mergeCell ref="B156:B158"/>
    <mergeCell ref="A161:E161"/>
    <mergeCell ref="B343:B345"/>
    <mergeCell ref="K342:K346"/>
    <mergeCell ref="A3:A4"/>
    <mergeCell ref="B3:B4"/>
    <mergeCell ref="A5:K5"/>
    <mergeCell ref="G3:H3"/>
    <mergeCell ref="D3:E3"/>
    <mergeCell ref="F3:F4"/>
    <mergeCell ref="C3:C4"/>
    <mergeCell ref="K3:K4"/>
    <mergeCell ref="A1703:H1703"/>
    <mergeCell ref="K7:K9"/>
    <mergeCell ref="F1606:F1607"/>
    <mergeCell ref="A1609:A1615"/>
    <mergeCell ref="G1606:G1607"/>
    <mergeCell ref="F1708:F1709"/>
    <mergeCell ref="G1708:G1709"/>
    <mergeCell ref="B1609:B1612"/>
    <mergeCell ref="C1610:C1612"/>
    <mergeCell ref="F1610:F1612"/>
    <mergeCell ref="G1693:G1696"/>
    <mergeCell ref="C1675:C1680"/>
    <mergeCell ref="A1605:A1608"/>
    <mergeCell ref="A1600:A1602"/>
    <mergeCell ref="H1606:H1607"/>
    <mergeCell ref="H1610:H1612"/>
    <mergeCell ref="C1606:C1607"/>
    <mergeCell ref="B1605:B1607"/>
    <mergeCell ref="B1600:B1601"/>
    <mergeCell ref="B1670:B1672"/>
    <mergeCell ref="G1356:G1358"/>
    <mergeCell ref="K800:K802"/>
    <mergeCell ref="K803:K806"/>
    <mergeCell ref="K807:K824"/>
    <mergeCell ref="B804:B806"/>
    <mergeCell ref="K911:K917"/>
    <mergeCell ref="K919:K924"/>
    <mergeCell ref="K1304:K1306"/>
    <mergeCell ref="A865:E865"/>
    <mergeCell ref="K879:K908"/>
    <mergeCell ref="K796:K799"/>
    <mergeCell ref="B842:B846"/>
    <mergeCell ref="C843:C844"/>
    <mergeCell ref="B800:B802"/>
    <mergeCell ref="K828:K841"/>
    <mergeCell ref="C829:C834"/>
    <mergeCell ref="K825:K827"/>
    <mergeCell ref="C808:C814"/>
    <mergeCell ref="C804:C805"/>
    <mergeCell ref="C478:C479"/>
    <mergeCell ref="A621:A625"/>
    <mergeCell ref="A627:E627"/>
    <mergeCell ref="B366:B369"/>
    <mergeCell ref="B373:B375"/>
    <mergeCell ref="E785:E786"/>
    <mergeCell ref="A518:A527"/>
    <mergeCell ref="A528:A542"/>
    <mergeCell ref="A455:E455"/>
    <mergeCell ref="A456:H456"/>
    <mergeCell ref="A803:A806"/>
    <mergeCell ref="B793:B795"/>
    <mergeCell ref="A392:A395"/>
    <mergeCell ref="A861:A863"/>
    <mergeCell ref="A842:A846"/>
    <mergeCell ref="A800:A802"/>
    <mergeCell ref="A494:E494"/>
    <mergeCell ref="A504:A506"/>
    <mergeCell ref="A412:A414"/>
    <mergeCell ref="A602:A608"/>
    <mergeCell ref="G995:G996"/>
    <mergeCell ref="G984:G988"/>
    <mergeCell ref="C1084:C1085"/>
    <mergeCell ref="C1061:C1063"/>
    <mergeCell ref="F1061:F1063"/>
    <mergeCell ref="A1205:E1205"/>
    <mergeCell ref="A1040:A1045"/>
    <mergeCell ref="B1044:B1045"/>
    <mergeCell ref="A1158:A1160"/>
    <mergeCell ref="A1162:A1164"/>
    <mergeCell ref="A1745:E1745"/>
    <mergeCell ref="G1745:H1745"/>
    <mergeCell ref="G1744:H1744"/>
    <mergeCell ref="A1616:E1616"/>
    <mergeCell ref="A1617:H1617"/>
    <mergeCell ref="A1663:E1663"/>
    <mergeCell ref="A1664:H1664"/>
    <mergeCell ref="G1616:H1616"/>
    <mergeCell ref="A1702:E1702"/>
    <mergeCell ref="A1719:H1719"/>
    <mergeCell ref="A1744:E1744"/>
    <mergeCell ref="G1718:H1718"/>
    <mergeCell ref="G1702:H1702"/>
    <mergeCell ref="A1547:A1549"/>
    <mergeCell ref="A1566:A1569"/>
    <mergeCell ref="B1590:B1591"/>
    <mergeCell ref="A1582:E1582"/>
    <mergeCell ref="A1556:E1556"/>
    <mergeCell ref="A1557:H1557"/>
    <mergeCell ref="C1575:C1576"/>
    <mergeCell ref="A1483:H1483"/>
    <mergeCell ref="K1291:K1293"/>
    <mergeCell ref="K1294:K1299"/>
    <mergeCell ref="C1295:C1297"/>
    <mergeCell ref="H1295:H1297"/>
    <mergeCell ref="G1295:G1297"/>
    <mergeCell ref="B1384:B1385"/>
    <mergeCell ref="B1373:B1378"/>
    <mergeCell ref="A1304:A1306"/>
    <mergeCell ref="A1477:A1479"/>
    <mergeCell ref="C995:C996"/>
    <mergeCell ref="A999:A1001"/>
    <mergeCell ref="A938:A949"/>
    <mergeCell ref="C961:C965"/>
    <mergeCell ref="B945:B946"/>
    <mergeCell ref="B999:B1000"/>
    <mergeCell ref="A974:A982"/>
    <mergeCell ref="B974:B978"/>
    <mergeCell ref="B970:B972"/>
    <mergeCell ref="C971:C972"/>
    <mergeCell ref="F1068:F1069"/>
    <mergeCell ref="G1068:G1069"/>
    <mergeCell ref="A1058:H1058"/>
    <mergeCell ref="B1060:B1063"/>
    <mergeCell ref="H1068:H1069"/>
    <mergeCell ref="G1061:G1063"/>
    <mergeCell ref="H1061:H1063"/>
    <mergeCell ref="B1075:B1079"/>
    <mergeCell ref="C1076:C1079"/>
    <mergeCell ref="F1076:F1079"/>
    <mergeCell ref="A1176:H1176"/>
    <mergeCell ref="A407:H407"/>
    <mergeCell ref="A546:A548"/>
    <mergeCell ref="A1067:A1071"/>
    <mergeCell ref="A609:A611"/>
    <mergeCell ref="B636:B639"/>
    <mergeCell ref="A549:A551"/>
    <mergeCell ref="A1185:A1188"/>
    <mergeCell ref="C335:C336"/>
    <mergeCell ref="A339:A341"/>
    <mergeCell ref="C1274:C1275"/>
    <mergeCell ref="A1242:E1242"/>
    <mergeCell ref="B1264:B1266"/>
    <mergeCell ref="C1264:C1266"/>
    <mergeCell ref="A1072:E1072"/>
    <mergeCell ref="A366:A372"/>
    <mergeCell ref="A406:E406"/>
    <mergeCell ref="B266:B267"/>
    <mergeCell ref="A273:A275"/>
    <mergeCell ref="B182:B184"/>
    <mergeCell ref="A182:A184"/>
    <mergeCell ref="B240:B242"/>
    <mergeCell ref="A229:A235"/>
    <mergeCell ref="A222:A225"/>
    <mergeCell ref="B257:B258"/>
    <mergeCell ref="B262:B264"/>
    <mergeCell ref="A212:A219"/>
    <mergeCell ref="H8:H9"/>
    <mergeCell ref="F8:F9"/>
    <mergeCell ref="A7:A9"/>
    <mergeCell ref="A17:A20"/>
    <mergeCell ref="A13:E13"/>
    <mergeCell ref="C319:C323"/>
    <mergeCell ref="A288:E288"/>
    <mergeCell ref="A83:A85"/>
    <mergeCell ref="A48:A52"/>
    <mergeCell ref="B204:B211"/>
    <mergeCell ref="A117:A119"/>
    <mergeCell ref="A86:A95"/>
    <mergeCell ref="C8:C9"/>
    <mergeCell ref="B7:B9"/>
    <mergeCell ref="A53:A55"/>
    <mergeCell ref="C78:C79"/>
    <mergeCell ref="B78:B79"/>
    <mergeCell ref="C43:C44"/>
    <mergeCell ref="A21:A31"/>
    <mergeCell ref="A35:A40"/>
    <mergeCell ref="A114:A116"/>
    <mergeCell ref="A77:A80"/>
    <mergeCell ref="C22:C26"/>
    <mergeCell ref="A32:A34"/>
    <mergeCell ref="A57:A61"/>
    <mergeCell ref="A108:A112"/>
    <mergeCell ref="C58:C59"/>
    <mergeCell ref="C36:C37"/>
    <mergeCell ref="B35:B37"/>
    <mergeCell ref="A104:A106"/>
    <mergeCell ref="G13:H13"/>
    <mergeCell ref="G296:G300"/>
    <mergeCell ref="H296:H300"/>
    <mergeCell ref="A295:A306"/>
    <mergeCell ref="B295:B300"/>
    <mergeCell ref="A14:H14"/>
    <mergeCell ref="B21:B26"/>
    <mergeCell ref="B120:B121"/>
    <mergeCell ref="A150:A154"/>
    <mergeCell ref="A120:A122"/>
    <mergeCell ref="B131:B132"/>
    <mergeCell ref="A162:H162"/>
    <mergeCell ref="G124:G130"/>
    <mergeCell ref="C124:C130"/>
    <mergeCell ref="C141:C144"/>
    <mergeCell ref="A155:A159"/>
    <mergeCell ref="C156:C158"/>
    <mergeCell ref="B140:B144"/>
    <mergeCell ref="A123:A139"/>
    <mergeCell ref="C230:C232"/>
    <mergeCell ref="C190:C197"/>
    <mergeCell ref="B189:B203"/>
    <mergeCell ref="C109:C111"/>
    <mergeCell ref="A140:A149"/>
    <mergeCell ref="A236:A238"/>
    <mergeCell ref="B213:B219"/>
    <mergeCell ref="C131:C132"/>
    <mergeCell ref="B229:B235"/>
    <mergeCell ref="B222:B225"/>
    <mergeCell ref="C262:C263"/>
    <mergeCell ref="B243:B245"/>
    <mergeCell ref="C240:C241"/>
    <mergeCell ref="A243:A245"/>
    <mergeCell ref="A256:A258"/>
    <mergeCell ref="A239:A242"/>
    <mergeCell ref="G213:G216"/>
    <mergeCell ref="K229:K235"/>
    <mergeCell ref="B226:B228"/>
    <mergeCell ref="G262:G263"/>
    <mergeCell ref="B254:B255"/>
    <mergeCell ref="G151:G152"/>
    <mergeCell ref="G161:H161"/>
    <mergeCell ref="K189:K203"/>
    <mergeCell ref="K204:K211"/>
    <mergeCell ref="K212:K219"/>
    <mergeCell ref="A175:A177"/>
    <mergeCell ref="K155:K159"/>
    <mergeCell ref="G190:G197"/>
    <mergeCell ref="K182:K184"/>
    <mergeCell ref="G131:G132"/>
    <mergeCell ref="G141:G144"/>
    <mergeCell ref="C151:C152"/>
    <mergeCell ref="K123:K139"/>
    <mergeCell ref="C164:C166"/>
    <mergeCell ref="B150:B152"/>
    <mergeCell ref="A97:A103"/>
    <mergeCell ref="C87:C91"/>
    <mergeCell ref="G205:G208"/>
    <mergeCell ref="A178:E178"/>
    <mergeCell ref="C205:C208"/>
    <mergeCell ref="A189:A203"/>
    <mergeCell ref="A204:A211"/>
    <mergeCell ref="B176:B177"/>
    <mergeCell ref="B87:B91"/>
    <mergeCell ref="C98:C100"/>
    <mergeCell ref="G348:G349"/>
    <mergeCell ref="C374:C375"/>
    <mergeCell ref="G387:G388"/>
    <mergeCell ref="C367:C369"/>
    <mergeCell ref="K366:K372"/>
    <mergeCell ref="K386:K391"/>
    <mergeCell ref="K17:K20"/>
    <mergeCell ref="K21:K31"/>
    <mergeCell ref="K32:K34"/>
    <mergeCell ref="K35:K40"/>
    <mergeCell ref="A42:A45"/>
    <mergeCell ref="K42:K45"/>
    <mergeCell ref="B98:B100"/>
    <mergeCell ref="B42:B44"/>
    <mergeCell ref="K48:K52"/>
    <mergeCell ref="K53:K55"/>
    <mergeCell ref="K57:K61"/>
    <mergeCell ref="C49:C50"/>
    <mergeCell ref="B58:B59"/>
    <mergeCell ref="B49:B50"/>
    <mergeCell ref="K63:K65"/>
    <mergeCell ref="K68:K75"/>
    <mergeCell ref="A68:A75"/>
    <mergeCell ref="C69:C72"/>
    <mergeCell ref="B69:B72"/>
    <mergeCell ref="B63:B64"/>
    <mergeCell ref="A63:A65"/>
    <mergeCell ref="K163:K166"/>
    <mergeCell ref="K77:K80"/>
    <mergeCell ref="K83:K85"/>
    <mergeCell ref="K86:K95"/>
    <mergeCell ref="K97:K103"/>
    <mergeCell ref="K104:K106"/>
    <mergeCell ref="K108:K112"/>
    <mergeCell ref="B114:B115"/>
    <mergeCell ref="B164:B166"/>
    <mergeCell ref="A461:A476"/>
    <mergeCell ref="A488:A490"/>
    <mergeCell ref="K114:K116"/>
    <mergeCell ref="A163:A166"/>
    <mergeCell ref="B123:B130"/>
    <mergeCell ref="A477:A479"/>
    <mergeCell ref="A480:A482"/>
    <mergeCell ref="A484:A486"/>
    <mergeCell ref="B109:B111"/>
    <mergeCell ref="K140:K149"/>
    <mergeCell ref="K150:K154"/>
    <mergeCell ref="K117:K119"/>
    <mergeCell ref="K120:K122"/>
    <mergeCell ref="B419:B422"/>
    <mergeCell ref="C420:C422"/>
    <mergeCell ref="B415:B418"/>
    <mergeCell ref="A560:A570"/>
    <mergeCell ref="C462:C469"/>
    <mergeCell ref="A510:A517"/>
    <mergeCell ref="K528:K542"/>
    <mergeCell ref="K543:K545"/>
    <mergeCell ref="B956:B958"/>
    <mergeCell ref="A683:A687"/>
    <mergeCell ref="A571:A574"/>
    <mergeCell ref="C485:C486"/>
    <mergeCell ref="B480:B482"/>
    <mergeCell ref="F644:F646"/>
    <mergeCell ref="C644:C646"/>
    <mergeCell ref="B488:B490"/>
    <mergeCell ref="C637:C639"/>
    <mergeCell ref="F637:F639"/>
    <mergeCell ref="F945:F946"/>
    <mergeCell ref="A933:H933"/>
    <mergeCell ref="A636:A642"/>
    <mergeCell ref="G658:G662"/>
    <mergeCell ref="H678:H679"/>
    <mergeCell ref="K546:K548"/>
    <mergeCell ref="K549:K551"/>
    <mergeCell ref="K576:K584"/>
    <mergeCell ref="A576:A584"/>
    <mergeCell ref="A628:H628"/>
    <mergeCell ref="F658:F662"/>
    <mergeCell ref="G644:G646"/>
    <mergeCell ref="G627:H627"/>
    <mergeCell ref="B649:B653"/>
    <mergeCell ref="C650:C653"/>
    <mergeCell ref="A779:H779"/>
    <mergeCell ref="A866:H866"/>
    <mergeCell ref="A1073:H1073"/>
    <mergeCell ref="K688:K690"/>
    <mergeCell ref="B683:B685"/>
    <mergeCell ref="F785:F786"/>
    <mergeCell ref="A705:E705"/>
    <mergeCell ref="H695:H696"/>
    <mergeCell ref="B1067:B1069"/>
    <mergeCell ref="C1068:C1069"/>
    <mergeCell ref="A585:A587"/>
    <mergeCell ref="A1179:A1182"/>
    <mergeCell ref="F1180:F1181"/>
    <mergeCell ref="F1186:F1187"/>
    <mergeCell ref="B657:B662"/>
    <mergeCell ref="F1202:F1203"/>
    <mergeCell ref="A688:A690"/>
    <mergeCell ref="A950:A955"/>
    <mergeCell ref="C1180:C1181"/>
    <mergeCell ref="C684:C685"/>
    <mergeCell ref="K1558:K1564"/>
    <mergeCell ref="K1574:K1577"/>
    <mergeCell ref="K477:K479"/>
    <mergeCell ref="K480:K482"/>
    <mergeCell ref="K677:K679"/>
    <mergeCell ref="K680:K682"/>
    <mergeCell ref="K672:K675"/>
    <mergeCell ref="K683:K687"/>
    <mergeCell ref="K1030:K1035"/>
    <mergeCell ref="K1020:K1029"/>
    <mergeCell ref="K1578:K1580"/>
    <mergeCell ref="K425:K427"/>
    <mergeCell ref="H448:H449"/>
    <mergeCell ref="K488:K490"/>
    <mergeCell ref="K484:K486"/>
    <mergeCell ref="B461:B476"/>
    <mergeCell ref="C658:C662"/>
    <mergeCell ref="K507:K509"/>
    <mergeCell ref="K510:K517"/>
    <mergeCell ref="K518:K527"/>
    <mergeCell ref="K428:K433"/>
    <mergeCell ref="F416:F418"/>
    <mergeCell ref="G416:G418"/>
    <mergeCell ref="F420:F422"/>
    <mergeCell ref="G420:G422"/>
    <mergeCell ref="C429:C431"/>
    <mergeCell ref="F429:F431"/>
    <mergeCell ref="C448:C449"/>
    <mergeCell ref="F448:F449"/>
    <mergeCell ref="G448:G449"/>
    <mergeCell ref="A447:A450"/>
    <mergeCell ref="H429:H431"/>
    <mergeCell ref="B425:B426"/>
    <mergeCell ref="A425:A427"/>
    <mergeCell ref="G429:G431"/>
    <mergeCell ref="A428:A433"/>
    <mergeCell ref="G1198:G1199"/>
    <mergeCell ref="G1205:H1205"/>
    <mergeCell ref="A1206:H1206"/>
    <mergeCell ref="A1209:A1211"/>
    <mergeCell ref="H1198:H1199"/>
    <mergeCell ref="B1197:B1199"/>
    <mergeCell ref="C1198:C1199"/>
    <mergeCell ref="F1198:F1199"/>
    <mergeCell ref="C1202:C1203"/>
    <mergeCell ref="G1202:G1203"/>
    <mergeCell ref="K1316:K1325"/>
    <mergeCell ref="A1287:H1287"/>
    <mergeCell ref="F1295:F1297"/>
    <mergeCell ref="A1294:A1299"/>
    <mergeCell ref="A1270:A1272"/>
    <mergeCell ref="B1294:B1297"/>
    <mergeCell ref="G1286:H1286"/>
    <mergeCell ref="A1291:A1293"/>
    <mergeCell ref="C1405:C1408"/>
    <mergeCell ref="C1442:C1443"/>
    <mergeCell ref="K1609:K1615"/>
    <mergeCell ref="B1316:B1321"/>
    <mergeCell ref="H1327:H1334"/>
    <mergeCell ref="B1355:B1358"/>
    <mergeCell ref="B1326:B1334"/>
    <mergeCell ref="F1356:F1358"/>
    <mergeCell ref="G1345:G1348"/>
    <mergeCell ref="G1353:H1353"/>
    <mergeCell ref="A1326:A1342"/>
    <mergeCell ref="A1344:A1352"/>
    <mergeCell ref="B1344:B1348"/>
    <mergeCell ref="C1345:C1348"/>
    <mergeCell ref="A1353:E1353"/>
    <mergeCell ref="B1391:B1392"/>
    <mergeCell ref="C1356:C1358"/>
    <mergeCell ref="B1361:B1362"/>
    <mergeCell ref="G669:G670"/>
    <mergeCell ref="G1671:G1672"/>
    <mergeCell ref="G1305:G1306"/>
    <mergeCell ref="G1312:G1314"/>
    <mergeCell ref="C939:C944"/>
    <mergeCell ref="F650:F653"/>
    <mergeCell ref="G673:G674"/>
    <mergeCell ref="G782:H782"/>
    <mergeCell ref="A932:E932"/>
    <mergeCell ref="F673:F674"/>
    <mergeCell ref="A782:E782"/>
    <mergeCell ref="A1692:A1699"/>
    <mergeCell ref="B1692:B1696"/>
    <mergeCell ref="C1693:C1696"/>
    <mergeCell ref="B643:B646"/>
    <mergeCell ref="B934:B936"/>
    <mergeCell ref="B688:B689"/>
    <mergeCell ref="B677:B679"/>
    <mergeCell ref="A680:A682"/>
    <mergeCell ref="A1578:A1580"/>
    <mergeCell ref="A693:A697"/>
    <mergeCell ref="A668:A671"/>
    <mergeCell ref="B672:B674"/>
    <mergeCell ref="C673:C674"/>
    <mergeCell ref="C797:C798"/>
    <mergeCell ref="C785:C786"/>
    <mergeCell ref="A672:A675"/>
    <mergeCell ref="B693:B696"/>
    <mergeCell ref="C669:C670"/>
    <mergeCell ref="B668:B670"/>
    <mergeCell ref="F678:F679"/>
    <mergeCell ref="G678:G679"/>
    <mergeCell ref="F669:F670"/>
    <mergeCell ref="H673:H674"/>
    <mergeCell ref="A708:A710"/>
    <mergeCell ref="A706:H706"/>
    <mergeCell ref="C695:C696"/>
    <mergeCell ref="B709:B710"/>
    <mergeCell ref="C678:C679"/>
    <mergeCell ref="C701:C702"/>
    <mergeCell ref="A807:A824"/>
    <mergeCell ref="A825:A827"/>
    <mergeCell ref="A778:E778"/>
    <mergeCell ref="A785:A792"/>
    <mergeCell ref="B808:B824"/>
    <mergeCell ref="B826:B827"/>
    <mergeCell ref="D785:D786"/>
    <mergeCell ref="A796:A799"/>
    <mergeCell ref="A793:A795"/>
    <mergeCell ref="B786:B792"/>
    <mergeCell ref="A1002:A1006"/>
    <mergeCell ref="B1002:B1004"/>
    <mergeCell ref="C1003:C1004"/>
    <mergeCell ref="A1007:A1011"/>
    <mergeCell ref="B1007:B1009"/>
    <mergeCell ref="C1008:C1009"/>
    <mergeCell ref="A1017:A1019"/>
    <mergeCell ref="C1041:C1043"/>
    <mergeCell ref="A1030:A1035"/>
    <mergeCell ref="B1017:B1018"/>
    <mergeCell ref="A1020:A1029"/>
    <mergeCell ref="B1020:B1025"/>
    <mergeCell ref="C1021:C1025"/>
    <mergeCell ref="C1047:C1048"/>
    <mergeCell ref="B1040:B1043"/>
    <mergeCell ref="A1013:A1015"/>
    <mergeCell ref="B1013:B1014"/>
    <mergeCell ref="C1044:C1045"/>
    <mergeCell ref="B1030:B1033"/>
    <mergeCell ref="C1031:C1033"/>
    <mergeCell ref="A1036:A1039"/>
    <mergeCell ref="B1036:B1038"/>
    <mergeCell ref="C1037:C1038"/>
    <mergeCell ref="G975:G978"/>
    <mergeCell ref="A1053:A1055"/>
    <mergeCell ref="B1053:B1054"/>
    <mergeCell ref="A1057:E1057"/>
    <mergeCell ref="G1041:G1043"/>
    <mergeCell ref="G1047:G1048"/>
    <mergeCell ref="G1003:G1004"/>
    <mergeCell ref="G1008:G1009"/>
    <mergeCell ref="A1046:A1050"/>
    <mergeCell ref="B1046:B1048"/>
    <mergeCell ref="K222:K225"/>
    <mergeCell ref="K226:K228"/>
    <mergeCell ref="H637:H639"/>
    <mergeCell ref="A419:A423"/>
    <mergeCell ref="K175:K177"/>
    <mergeCell ref="K236:K238"/>
    <mergeCell ref="K185:K188"/>
    <mergeCell ref="A179:H179"/>
    <mergeCell ref="B185:B188"/>
    <mergeCell ref="A185:A188"/>
    <mergeCell ref="K243:K245"/>
    <mergeCell ref="K246:K251"/>
    <mergeCell ref="H416:H418"/>
    <mergeCell ref="A373:A377"/>
    <mergeCell ref="G374:G375"/>
    <mergeCell ref="G406:H406"/>
    <mergeCell ref="C403:C404"/>
    <mergeCell ref="A261:A264"/>
    <mergeCell ref="A265:A267"/>
    <mergeCell ref="K265:K267"/>
    <mergeCell ref="C213:C216"/>
    <mergeCell ref="G230:G232"/>
    <mergeCell ref="K419:K423"/>
    <mergeCell ref="K239:K242"/>
    <mergeCell ref="H420:H422"/>
    <mergeCell ref="G223:G224"/>
    <mergeCell ref="G403:G404"/>
    <mergeCell ref="G367:G369"/>
    <mergeCell ref="K256:K258"/>
    <mergeCell ref="K261:K264"/>
    <mergeCell ref="A226:A228"/>
    <mergeCell ref="C223:C224"/>
    <mergeCell ref="C237:C238"/>
    <mergeCell ref="A246:A251"/>
    <mergeCell ref="C247:C248"/>
    <mergeCell ref="K253:K255"/>
    <mergeCell ref="G240:G241"/>
    <mergeCell ref="G247:G248"/>
    <mergeCell ref="B246:B251"/>
    <mergeCell ref="A253:A255"/>
    <mergeCell ref="C266:C267"/>
    <mergeCell ref="K273:K275"/>
    <mergeCell ref="K276:K279"/>
    <mergeCell ref="C292:C293"/>
    <mergeCell ref="K291:K294"/>
    <mergeCell ref="A291:A294"/>
    <mergeCell ref="K269:K271"/>
    <mergeCell ref="K284:K286"/>
    <mergeCell ref="A284:A286"/>
    <mergeCell ref="B269:B271"/>
    <mergeCell ref="B273:B275"/>
    <mergeCell ref="A269:A271"/>
    <mergeCell ref="K295:K306"/>
    <mergeCell ref="A312:H312"/>
    <mergeCell ref="K307:K309"/>
    <mergeCell ref="B307:B308"/>
    <mergeCell ref="A311:E311"/>
    <mergeCell ref="B285:B286"/>
    <mergeCell ref="A276:A279"/>
    <mergeCell ref="C285:C286"/>
    <mergeCell ref="A313:A315"/>
    <mergeCell ref="F296:F300"/>
    <mergeCell ref="A289:H289"/>
    <mergeCell ref="A307:A309"/>
    <mergeCell ref="B351:B353"/>
    <mergeCell ref="G352:G353"/>
    <mergeCell ref="C343:C345"/>
    <mergeCell ref="G343:G345"/>
    <mergeCell ref="B292:B294"/>
    <mergeCell ref="C296:C300"/>
    <mergeCell ref="K318:K329"/>
    <mergeCell ref="A330:A333"/>
    <mergeCell ref="K330:K333"/>
    <mergeCell ref="G335:G336"/>
    <mergeCell ref="G331:G332"/>
    <mergeCell ref="A334:A338"/>
    <mergeCell ref="C331:C332"/>
    <mergeCell ref="A318:A329"/>
    <mergeCell ref="B318:B323"/>
    <mergeCell ref="B357:B359"/>
    <mergeCell ref="K339:K341"/>
    <mergeCell ref="A347:A350"/>
    <mergeCell ref="K347:K350"/>
    <mergeCell ref="A351:A354"/>
    <mergeCell ref="K351:K354"/>
    <mergeCell ref="B347:B349"/>
    <mergeCell ref="C348:C349"/>
    <mergeCell ref="C358:C359"/>
    <mergeCell ref="G358:G359"/>
    <mergeCell ref="A361:A364"/>
    <mergeCell ref="B361:B362"/>
    <mergeCell ref="K378:K380"/>
    <mergeCell ref="A382:A384"/>
    <mergeCell ref="K382:K384"/>
    <mergeCell ref="K361:K364"/>
    <mergeCell ref="A378:A380"/>
    <mergeCell ref="B378:B379"/>
    <mergeCell ref="K373:K377"/>
    <mergeCell ref="B382:B383"/>
    <mergeCell ref="A386:A391"/>
    <mergeCell ref="B386:B388"/>
    <mergeCell ref="C387:C388"/>
    <mergeCell ref="K392:K395"/>
    <mergeCell ref="C393:C394"/>
    <mergeCell ref="G393:G394"/>
    <mergeCell ref="B392:B394"/>
    <mergeCell ref="K693:K697"/>
    <mergeCell ref="B478:B479"/>
    <mergeCell ref="B485:B486"/>
    <mergeCell ref="A657:A666"/>
    <mergeCell ref="K657:K666"/>
    <mergeCell ref="A643:A648"/>
    <mergeCell ref="G694:G696"/>
    <mergeCell ref="F695:F696"/>
    <mergeCell ref="A677:A679"/>
    <mergeCell ref="K643:K648"/>
    <mergeCell ref="A402:A405"/>
    <mergeCell ref="K402:K405"/>
    <mergeCell ref="B402:B404"/>
    <mergeCell ref="G637:G639"/>
    <mergeCell ref="G650:G653"/>
    <mergeCell ref="B428:B431"/>
    <mergeCell ref="C631:C633"/>
    <mergeCell ref="K461:K476"/>
    <mergeCell ref="K447:K450"/>
    <mergeCell ref="B447:B449"/>
    <mergeCell ref="I644:I646"/>
    <mergeCell ref="J644:J646"/>
    <mergeCell ref="K630:K635"/>
    <mergeCell ref="H644:H646"/>
    <mergeCell ref="H650:H653"/>
    <mergeCell ref="H658:H662"/>
    <mergeCell ref="K636:K642"/>
    <mergeCell ref="F701:F702"/>
    <mergeCell ref="G701:G702"/>
    <mergeCell ref="H701:H702"/>
    <mergeCell ref="F631:F633"/>
    <mergeCell ref="G631:G633"/>
    <mergeCell ref="H631:H633"/>
    <mergeCell ref="H669:H670"/>
    <mergeCell ref="F684:F685"/>
    <mergeCell ref="G684:G685"/>
    <mergeCell ref="H684:H685"/>
    <mergeCell ref="A630:A635"/>
    <mergeCell ref="B630:B633"/>
    <mergeCell ref="K708:K710"/>
    <mergeCell ref="K714:K715"/>
    <mergeCell ref="A772:A774"/>
    <mergeCell ref="K772:K774"/>
    <mergeCell ref="K649:K656"/>
    <mergeCell ref="A649:A656"/>
    <mergeCell ref="A700:A703"/>
    <mergeCell ref="K700:K703"/>
    <mergeCell ref="K775:K777"/>
    <mergeCell ref="A775:A777"/>
    <mergeCell ref="B773:B774"/>
    <mergeCell ref="B776:B777"/>
    <mergeCell ref="A712:A715"/>
    <mergeCell ref="A764:E764"/>
    <mergeCell ref="A765:H765"/>
    <mergeCell ref="A828:A841"/>
    <mergeCell ref="K842:K846"/>
    <mergeCell ref="K847:K851"/>
    <mergeCell ref="A847:A851"/>
    <mergeCell ref="K1244:K1247"/>
    <mergeCell ref="G1021:G1025"/>
    <mergeCell ref="G1031:G1033"/>
    <mergeCell ref="G1037:G1038"/>
    <mergeCell ref="G957:G958"/>
    <mergeCell ref="B1210:B1211"/>
    <mergeCell ref="A1243:H1243"/>
    <mergeCell ref="A1201:A1204"/>
    <mergeCell ref="K1201:K1204"/>
    <mergeCell ref="B1250:B1251"/>
    <mergeCell ref="C1250:C1251"/>
    <mergeCell ref="K1212:K1213"/>
    <mergeCell ref="A1212:A1214"/>
    <mergeCell ref="A1244:A1247"/>
    <mergeCell ref="C1210:C1211"/>
    <mergeCell ref="A1249:A1251"/>
    <mergeCell ref="A1257:E1257"/>
    <mergeCell ref="A1258:H1258"/>
    <mergeCell ref="K1270:K1272"/>
    <mergeCell ref="A1273:A1276"/>
    <mergeCell ref="K1273:K1276"/>
    <mergeCell ref="B1274:B1276"/>
    <mergeCell ref="K1326:K1342"/>
    <mergeCell ref="C1317:C1321"/>
    <mergeCell ref="K1344:K1352"/>
    <mergeCell ref="A1263:A1269"/>
    <mergeCell ref="K1263:K1269"/>
    <mergeCell ref="A1311:A1315"/>
    <mergeCell ref="B1311:B1314"/>
    <mergeCell ref="B1304:B1306"/>
    <mergeCell ref="A1286:E1286"/>
    <mergeCell ref="C1327:C1334"/>
    <mergeCell ref="K1477:K1479"/>
    <mergeCell ref="B1398:B1399"/>
    <mergeCell ref="B1401:B1402"/>
    <mergeCell ref="A1457:A1462"/>
    <mergeCell ref="K1457:K1462"/>
    <mergeCell ref="K1463:K1470"/>
    <mergeCell ref="A1471:A1475"/>
    <mergeCell ref="K1471:K1475"/>
    <mergeCell ref="A1404:A1411"/>
    <mergeCell ref="K1433:K1435"/>
    <mergeCell ref="K1453:K1456"/>
    <mergeCell ref="K1444:K1446"/>
    <mergeCell ref="K1447:K1451"/>
    <mergeCell ref="A1421:A1425"/>
    <mergeCell ref="B1421:B1423"/>
    <mergeCell ref="C1422:C1423"/>
    <mergeCell ref="K1437:K1440"/>
    <mergeCell ref="A1441:A1443"/>
    <mergeCell ref="K1441:K1443"/>
    <mergeCell ref="K1429:K1431"/>
    <mergeCell ref="K1421:K1425"/>
    <mergeCell ref="A1429:A1431"/>
    <mergeCell ref="B1429:B1430"/>
    <mergeCell ref="A1444:A1446"/>
    <mergeCell ref="B1444:B1445"/>
    <mergeCell ref="A1437:A1440"/>
    <mergeCell ref="B1437:B1439"/>
    <mergeCell ref="A1433:A1435"/>
    <mergeCell ref="B1433:B1434"/>
    <mergeCell ref="A1398:A1400"/>
    <mergeCell ref="A1401:A1403"/>
    <mergeCell ref="A1412:A1417"/>
    <mergeCell ref="B1404:B1408"/>
    <mergeCell ref="B1394:B1396"/>
    <mergeCell ref="B1412:B1415"/>
    <mergeCell ref="A1384:A1386"/>
    <mergeCell ref="K1388:K1390"/>
    <mergeCell ref="C1365:C1366"/>
    <mergeCell ref="A1364:A1366"/>
    <mergeCell ref="A1367:A1372"/>
    <mergeCell ref="B1367:B1369"/>
    <mergeCell ref="C1374:C1378"/>
    <mergeCell ref="C1368:C1369"/>
    <mergeCell ref="K1367:K1372"/>
    <mergeCell ref="B1477:B1478"/>
    <mergeCell ref="B1388:B1389"/>
    <mergeCell ref="G1368:G1369"/>
    <mergeCell ref="B1447:B1449"/>
    <mergeCell ref="C1448:C1449"/>
    <mergeCell ref="C1413:C1415"/>
    <mergeCell ref="B1441:B1443"/>
    <mergeCell ref="B1463:B1466"/>
    <mergeCell ref="B1457:B1460"/>
    <mergeCell ref="B1471:B1473"/>
    <mergeCell ref="A1453:A1456"/>
    <mergeCell ref="B1453:B1454"/>
    <mergeCell ref="A1447:A1451"/>
    <mergeCell ref="A1388:A1390"/>
    <mergeCell ref="A1391:A1393"/>
    <mergeCell ref="K1398:K1400"/>
    <mergeCell ref="K1394:K1397"/>
    <mergeCell ref="K1404:K1411"/>
    <mergeCell ref="C1395:C1396"/>
    <mergeCell ref="A1394:A1397"/>
    <mergeCell ref="A1482:E1482"/>
    <mergeCell ref="A1354:H1354"/>
    <mergeCell ref="H1356:H1358"/>
    <mergeCell ref="H1368:H1369"/>
    <mergeCell ref="G1374:G1378"/>
    <mergeCell ref="A1355:A1360"/>
    <mergeCell ref="A1361:A1363"/>
    <mergeCell ref="A1373:A1382"/>
    <mergeCell ref="C1464:C1466"/>
    <mergeCell ref="C1458:C1460"/>
    <mergeCell ref="G1327:G1334"/>
    <mergeCell ref="F1327:F1334"/>
    <mergeCell ref="F1368:F1369"/>
    <mergeCell ref="A1316:A1325"/>
    <mergeCell ref="A1463:A1470"/>
    <mergeCell ref="K1373:K1382"/>
    <mergeCell ref="K1384:K1386"/>
    <mergeCell ref="K1391:K1393"/>
    <mergeCell ref="K1412:K1417"/>
    <mergeCell ref="K1401:K1403"/>
    <mergeCell ref="E1:H1"/>
    <mergeCell ref="B17:B18"/>
    <mergeCell ref="K1355:K1360"/>
    <mergeCell ref="K1361:K1363"/>
    <mergeCell ref="A499:A503"/>
    <mergeCell ref="K1364:K1366"/>
    <mergeCell ref="C1312:C1314"/>
    <mergeCell ref="C1305:C1306"/>
    <mergeCell ref="B1364:B1366"/>
    <mergeCell ref="K1311:K1315"/>
  </mergeCells>
  <printOptions/>
  <pageMargins left="1.1811023622047245" right="0.3937007874015748" top="0.5905511811023623" bottom="0.5905511811023623" header="0" footer="0"/>
  <pageSetup fitToHeight="0" fitToWidth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ОГУ Дирекция автодорог Иркутской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Беляков Эдуард Болеславович</dc:creator>
  <cp:keywords/>
  <dc:description/>
  <cp:lastModifiedBy>Валерия Ивановна Городенко (MIN-W-K166 - vgorodenko)</cp:lastModifiedBy>
  <cp:lastPrinted>2016-07-25T03:18:07Z</cp:lastPrinted>
  <dcterms:created xsi:type="dcterms:W3CDTF">2008-11-07T01:20:00Z</dcterms:created>
  <dcterms:modified xsi:type="dcterms:W3CDTF">2016-11-07T03:51:19Z</dcterms:modified>
  <cp:category/>
  <cp:version/>
  <cp:contentType/>
  <cp:contentStatus/>
</cp:coreProperties>
</file>