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0 ТОРГИ\Отдел мостов\Паромные переправы\Алексеевск\Подписание\"/>
    </mc:Choice>
  </mc:AlternateContent>
  <bookViews>
    <workbookView xWindow="0" yWindow="0" windowWidth="21240" windowHeight="10530" firstSheet="1" activeTab="1"/>
  </bookViews>
  <sheets>
    <sheet name="план график 2013 алексеевск" sheetId="1" state="hidden" r:id="rId1"/>
    <sheet name="2020 " sheetId="11" r:id="rId2"/>
    <sheet name="2021" sheetId="13" r:id="rId3"/>
  </sheets>
  <definedNames>
    <definedName name="_xlnm.Print_Area" localSheetId="1">'2020 '!$A$1:$X$40</definedName>
    <definedName name="_xlnm.Print_Area" localSheetId="2">'2021'!$A$1:$X$41</definedName>
    <definedName name="_xlnm.Print_Area" localSheetId="0">'план график 2013 алексеевск'!$A$1:$K$35</definedName>
  </definedNames>
  <calcPr calcId="152511"/>
</workbook>
</file>

<file path=xl/calcChain.xml><?xml version="1.0" encoding="utf-8"?>
<calcChain xmlns="http://schemas.openxmlformats.org/spreadsheetml/2006/main">
  <c r="H23" i="1" l="1"/>
  <c r="I23" i="1" s="1"/>
  <c r="H19" i="1"/>
  <c r="I19" i="1"/>
  <c r="H18" i="1"/>
  <c r="I18" i="1" s="1"/>
  <c r="H20" i="1"/>
  <c r="I20" i="1" s="1"/>
  <c r="E19" i="1"/>
  <c r="F19" i="1"/>
  <c r="G19" i="1" s="1"/>
  <c r="H22" i="1"/>
  <c r="E22" i="1"/>
  <c r="E25" i="1" s="1"/>
  <c r="H15" i="1"/>
  <c r="I15" i="1" s="1"/>
  <c r="H16" i="1"/>
  <c r="I16" i="1" s="1"/>
  <c r="F23" i="1"/>
  <c r="G23" i="1" s="1"/>
  <c r="F22" i="1"/>
  <c r="F25" i="1" s="1"/>
  <c r="E20" i="1"/>
  <c r="F20" i="1"/>
  <c r="G20" i="1" s="1"/>
  <c r="K20" i="1" s="1"/>
  <c r="E18" i="1"/>
  <c r="F18" i="1" s="1"/>
  <c r="G18" i="1" s="1"/>
  <c r="E16" i="1"/>
  <c r="F16" i="1" s="1"/>
  <c r="E15" i="1"/>
  <c r="F15" i="1"/>
  <c r="K28" i="1"/>
  <c r="D25" i="1"/>
  <c r="E24" i="1"/>
  <c r="D21" i="1"/>
  <c r="E21" i="1"/>
  <c r="D17" i="1"/>
  <c r="G15" i="1"/>
  <c r="J22" i="1"/>
  <c r="G22" i="1" l="1"/>
  <c r="G25" i="1" s="1"/>
  <c r="I17" i="1"/>
  <c r="I21" i="1"/>
  <c r="J20" i="1"/>
  <c r="D26" i="1"/>
  <c r="J15" i="1"/>
  <c r="H17" i="1"/>
  <c r="J19" i="1"/>
  <c r="H21" i="1"/>
  <c r="H25" i="1"/>
  <c r="J25" i="1" s="1"/>
  <c r="K19" i="1"/>
  <c r="K23" i="1"/>
  <c r="K15" i="1"/>
  <c r="K18" i="1"/>
  <c r="G21" i="1"/>
  <c r="K21" i="1" s="1"/>
  <c r="J16" i="1"/>
  <c r="F17" i="1"/>
  <c r="G16" i="1"/>
  <c r="K16" i="1" s="1"/>
  <c r="E17" i="1"/>
  <c r="E26" i="1" s="1"/>
  <c r="I22" i="1"/>
  <c r="I25" i="1" s="1"/>
  <c r="J23" i="1"/>
  <c r="F21" i="1"/>
  <c r="J18" i="1"/>
  <c r="I26" i="1" l="1"/>
  <c r="J21" i="1"/>
  <c r="H26" i="1"/>
  <c r="F26" i="1"/>
  <c r="J17" i="1"/>
  <c r="K25" i="1"/>
  <c r="G17" i="1"/>
  <c r="K22" i="1"/>
  <c r="J26" i="1" l="1"/>
  <c r="G26" i="1"/>
  <c r="K17" i="1"/>
  <c r="K26" i="1" s="1"/>
  <c r="K29" i="1" s="1"/>
</calcChain>
</file>

<file path=xl/sharedStrings.xml><?xml version="1.0" encoding="utf-8"?>
<sst xmlns="http://schemas.openxmlformats.org/spreadsheetml/2006/main" count="370" uniqueCount="153">
  <si>
    <t>ПЛАН - ГРАФИК</t>
  </si>
  <si>
    <t>выполнения работ по содержанию и эксплуатации паромной переправы на 2013 год</t>
  </si>
  <si>
    <t>№ п/п</t>
  </si>
  <si>
    <t>Вид эксплуатации</t>
  </si>
  <si>
    <t>Распределение по месяцам</t>
  </si>
  <si>
    <t>Район области / место расположения переправы</t>
  </si>
  <si>
    <t>Киренский / пос. Алексеевск</t>
  </si>
  <si>
    <t>К-во суток</t>
  </si>
  <si>
    <t>К-во рейсов</t>
  </si>
  <si>
    <t>Стоимость рейсов, руб.</t>
  </si>
  <si>
    <t>Стоимость рейсов с НДС, руб.</t>
  </si>
  <si>
    <t>Стоимость содержания, руб.</t>
  </si>
  <si>
    <t>Стоимость содержания с НДС, руб.</t>
  </si>
  <si>
    <t>Общая стоимость, руб.</t>
  </si>
  <si>
    <t>Общая стоимость с НДС, руб.</t>
  </si>
  <si>
    <t>1</t>
  </si>
  <si>
    <t>Лето</t>
  </si>
  <si>
    <t>Апрель</t>
  </si>
  <si>
    <t>-</t>
  </si>
  <si>
    <t>Май</t>
  </si>
  <si>
    <t>Июнь</t>
  </si>
  <si>
    <t>План II кв.</t>
  </si>
  <si>
    <t>2</t>
  </si>
  <si>
    <t>Июль</t>
  </si>
  <si>
    <t>Август</t>
  </si>
  <si>
    <t>Сентябрь</t>
  </si>
  <si>
    <t>План III кв</t>
  </si>
  <si>
    <t>3</t>
  </si>
  <si>
    <t>Зима</t>
  </si>
  <si>
    <t>Октябрь</t>
  </si>
  <si>
    <t>Ноябрь</t>
  </si>
  <si>
    <t>Декабрь</t>
  </si>
  <si>
    <t>План IV кв.</t>
  </si>
  <si>
    <t>Всего</t>
  </si>
  <si>
    <t>ЗАКАЗЧИК:</t>
  </si>
  <si>
    <t>ПОДРЯДЧИК:</t>
  </si>
  <si>
    <t>Р А С П И С А Н И Е</t>
  </si>
  <si>
    <t>Наименование</t>
  </si>
  <si>
    <t>Остановочные пункты</t>
  </si>
  <si>
    <t>Расписание действительно</t>
  </si>
  <si>
    <t>Рейсы</t>
  </si>
  <si>
    <t>паромной переправы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</si>
  <si>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</si>
  <si>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</si>
  <si>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</si>
  <si>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</si>
  <si>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</si>
  <si>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</si>
  <si>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</si>
  <si>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</si>
  <si>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</si>
  <si>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</si>
  <si>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</si>
  <si>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</si>
  <si>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</si>
  <si>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</si>
  <si>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</si>
  <si>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</si>
  <si>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</si>
  <si>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п. Алексеевск</t>
  </si>
  <si>
    <r>
      <t>07</t>
    </r>
    <r>
      <rPr>
        <vertAlign val="superscript"/>
        <sz val="12"/>
        <rFont val="Bookman Old Style"/>
        <family val="1"/>
        <charset val="204"/>
      </rPr>
      <t>15</t>
    </r>
  </si>
  <si>
    <r>
      <t>07</t>
    </r>
    <r>
      <rPr>
        <vertAlign val="superscript"/>
        <sz val="12"/>
        <rFont val="Bookman Old Style"/>
        <family val="1"/>
        <charset val="204"/>
      </rPr>
      <t>45</t>
    </r>
  </si>
  <si>
    <r>
      <t>19</t>
    </r>
    <r>
      <rPr>
        <vertAlign val="superscript"/>
        <sz val="12"/>
        <rFont val="Bookman Old Style"/>
        <family val="1"/>
        <charset val="204"/>
      </rPr>
      <t>00</t>
    </r>
  </si>
  <si>
    <t>Левый берег</t>
  </si>
  <si>
    <r>
      <t>07</t>
    </r>
    <r>
      <rPr>
        <vertAlign val="superscript"/>
        <sz val="12"/>
        <rFont val="Bookman Old Style"/>
        <family val="1"/>
        <charset val="204"/>
      </rPr>
      <t>00</t>
    </r>
  </si>
  <si>
    <r>
      <t>07</t>
    </r>
    <r>
      <rPr>
        <vertAlign val="superscript"/>
        <sz val="12"/>
        <rFont val="Bookman Old Style"/>
        <family val="1"/>
        <charset val="204"/>
      </rPr>
      <t>30</t>
    </r>
  </si>
  <si>
    <r>
      <t>08</t>
    </r>
    <r>
      <rPr>
        <vertAlign val="superscript"/>
        <sz val="12"/>
        <rFont val="Bookman Old Style"/>
        <family val="1"/>
        <charset val="204"/>
      </rPr>
      <t>00</t>
    </r>
  </si>
  <si>
    <r>
      <t>08</t>
    </r>
    <r>
      <rPr>
        <vertAlign val="superscript"/>
        <sz val="12"/>
        <rFont val="Bookman Old Style"/>
        <family val="1"/>
        <charset val="204"/>
      </rPr>
      <t>30</t>
    </r>
  </si>
  <si>
    <r>
      <t>09</t>
    </r>
    <r>
      <rPr>
        <vertAlign val="superscript"/>
        <sz val="12"/>
        <rFont val="Bookman Old Style"/>
        <family val="1"/>
        <charset val="204"/>
      </rPr>
      <t>00</t>
    </r>
  </si>
  <si>
    <r>
      <t>09</t>
    </r>
    <r>
      <rPr>
        <vertAlign val="superscript"/>
        <sz val="12"/>
        <rFont val="Bookman Old Style"/>
        <family val="1"/>
        <charset val="204"/>
      </rPr>
      <t>30</t>
    </r>
  </si>
  <si>
    <r>
      <t>20</t>
    </r>
    <r>
      <rPr>
        <vertAlign val="superscript"/>
        <sz val="12"/>
        <rFont val="Bookman Old Style"/>
        <family val="1"/>
        <charset val="204"/>
      </rPr>
      <t>00</t>
    </r>
  </si>
  <si>
    <r>
      <t>20</t>
    </r>
    <r>
      <rPr>
        <vertAlign val="superscript"/>
        <sz val="12"/>
        <rFont val="Bookman Old Style"/>
        <family val="1"/>
        <charset val="204"/>
      </rPr>
      <t>30</t>
    </r>
  </si>
  <si>
    <r>
      <t>21</t>
    </r>
    <r>
      <rPr>
        <vertAlign val="superscript"/>
        <sz val="12"/>
        <rFont val="Bookman Old Style"/>
        <family val="1"/>
        <charset val="204"/>
      </rPr>
      <t>00</t>
    </r>
  </si>
  <si>
    <r>
      <t>11</t>
    </r>
    <r>
      <rPr>
        <vertAlign val="superscript"/>
        <sz val="12"/>
        <rFont val="Bookman Old Style"/>
        <family val="1"/>
        <charset val="204"/>
      </rPr>
      <t>00</t>
    </r>
  </si>
  <si>
    <r>
      <t>12</t>
    </r>
    <r>
      <rPr>
        <vertAlign val="superscript"/>
        <sz val="12"/>
        <rFont val="Bookman Old Style"/>
        <family val="1"/>
        <charset val="204"/>
      </rPr>
      <t>00</t>
    </r>
  </si>
  <si>
    <r>
      <t>13</t>
    </r>
    <r>
      <rPr>
        <vertAlign val="superscript"/>
        <sz val="12"/>
        <rFont val="Bookman Old Style"/>
        <family val="1"/>
        <charset val="204"/>
      </rPr>
      <t>00</t>
    </r>
  </si>
  <si>
    <r>
      <t>14</t>
    </r>
    <r>
      <rPr>
        <vertAlign val="superscript"/>
        <sz val="12"/>
        <rFont val="Bookman Old Style"/>
        <family val="1"/>
        <charset val="204"/>
      </rPr>
      <t>00</t>
    </r>
  </si>
  <si>
    <r>
      <t>14</t>
    </r>
    <r>
      <rPr>
        <vertAlign val="superscript"/>
        <sz val="12"/>
        <rFont val="Bookman Old Style"/>
        <family val="1"/>
        <charset val="204"/>
      </rPr>
      <t>30</t>
    </r>
  </si>
  <si>
    <r>
      <t>15</t>
    </r>
    <r>
      <rPr>
        <vertAlign val="superscript"/>
        <sz val="12"/>
        <rFont val="Bookman Old Style"/>
        <family val="1"/>
        <charset val="204"/>
      </rPr>
      <t>00</t>
    </r>
  </si>
  <si>
    <r>
      <t>16</t>
    </r>
    <r>
      <rPr>
        <vertAlign val="superscript"/>
        <sz val="12"/>
        <rFont val="Bookman Old Style"/>
        <family val="1"/>
        <charset val="204"/>
      </rPr>
      <t>00</t>
    </r>
  </si>
  <si>
    <r>
      <t>17</t>
    </r>
    <r>
      <rPr>
        <vertAlign val="superscript"/>
        <sz val="12"/>
        <rFont val="Bookman Old Style"/>
        <family val="1"/>
        <charset val="204"/>
      </rPr>
      <t>00</t>
    </r>
  </si>
  <si>
    <r>
      <t>18</t>
    </r>
    <r>
      <rPr>
        <vertAlign val="superscript"/>
        <sz val="12"/>
        <rFont val="Bookman Old Style"/>
        <family val="1"/>
        <charset val="204"/>
      </rPr>
      <t>00</t>
    </r>
  </si>
  <si>
    <r>
      <t>18</t>
    </r>
    <r>
      <rPr>
        <vertAlign val="superscript"/>
        <sz val="12"/>
        <rFont val="Bookman Old Style"/>
        <family val="1"/>
        <charset val="204"/>
      </rPr>
      <t>30</t>
    </r>
  </si>
  <si>
    <r>
      <t>11</t>
    </r>
    <r>
      <rPr>
        <vertAlign val="superscript"/>
        <sz val="12"/>
        <rFont val="Bookman Old Style"/>
        <family val="1"/>
        <charset val="204"/>
      </rPr>
      <t>30</t>
    </r>
  </si>
  <si>
    <r>
      <t>12</t>
    </r>
    <r>
      <rPr>
        <vertAlign val="superscript"/>
        <sz val="12"/>
        <rFont val="Bookman Old Style"/>
        <family val="1"/>
        <charset val="204"/>
      </rPr>
      <t>30</t>
    </r>
  </si>
  <si>
    <r>
      <t>13</t>
    </r>
    <r>
      <rPr>
        <vertAlign val="superscript"/>
        <sz val="12"/>
        <rFont val="Bookman Old Style"/>
        <family val="1"/>
        <charset val="204"/>
      </rPr>
      <t>30</t>
    </r>
  </si>
  <si>
    <r>
      <t>15</t>
    </r>
    <r>
      <rPr>
        <vertAlign val="superscript"/>
        <sz val="12"/>
        <rFont val="Bookman Old Style"/>
        <family val="1"/>
        <charset val="204"/>
      </rPr>
      <t>30</t>
    </r>
  </si>
  <si>
    <r>
      <t>16</t>
    </r>
    <r>
      <rPr>
        <vertAlign val="superscript"/>
        <sz val="12"/>
        <rFont val="Bookman Old Style"/>
        <family val="1"/>
        <charset val="204"/>
      </rPr>
      <t>30</t>
    </r>
  </si>
  <si>
    <r>
      <t>17</t>
    </r>
    <r>
      <rPr>
        <vertAlign val="superscript"/>
        <sz val="12"/>
        <rFont val="Bookman Old Style"/>
        <family val="1"/>
        <charset val="204"/>
      </rPr>
      <t>30</t>
    </r>
  </si>
  <si>
    <r>
      <t>19</t>
    </r>
    <r>
      <rPr>
        <vertAlign val="superscript"/>
        <sz val="12"/>
        <rFont val="Bookman Old Style"/>
        <family val="1"/>
        <charset val="204"/>
      </rPr>
      <t>30</t>
    </r>
  </si>
  <si>
    <t>п.Алексеевск</t>
  </si>
  <si>
    <t>Заказчик:</t>
  </si>
  <si>
    <t>Подрядчик:</t>
  </si>
  <si>
    <t>Киренский</t>
  </si>
  <si>
    <t>Технический перерыв</t>
  </si>
  <si>
    <t>района</t>
  </si>
  <si>
    <t>Алексеевск</t>
  </si>
  <si>
    <t xml:space="preserve">ПРИМЕЧАНИЕ:      </t>
  </si>
  <si>
    <t xml:space="preserve">  </t>
  </si>
  <si>
    <t>ОГКУ "Дирекция автодорог"</t>
  </si>
  <si>
    <t xml:space="preserve">Генеральный директор </t>
  </si>
  <si>
    <t>ООО "Алексеевская РЭБ флота"</t>
  </si>
  <si>
    <t>_________________________ Н.А. Руппель</t>
  </si>
  <si>
    <t>Приложение № 1</t>
  </si>
  <si>
    <t>к Дополнительному соглашению №_____</t>
  </si>
  <si>
    <t>Заместитель директора по финансам и экономике</t>
  </si>
  <si>
    <t>_____________________Р.А. Лопатин</t>
  </si>
  <si>
    <t xml:space="preserve">          от "______"_________________2013 г.</t>
  </si>
  <si>
    <r>
      <t>17</t>
    </r>
    <r>
      <rPr>
        <vertAlign val="superscript"/>
        <sz val="12"/>
        <color indexed="8"/>
        <rFont val="Bookman Old Style"/>
        <family val="1"/>
        <charset val="204"/>
      </rPr>
      <t>00</t>
    </r>
  </si>
  <si>
    <r>
      <t>17</t>
    </r>
    <r>
      <rPr>
        <vertAlign val="superscript"/>
        <sz val="12"/>
        <color indexed="8"/>
        <rFont val="Bookman Old Style"/>
        <family val="1"/>
        <charset val="204"/>
      </rPr>
      <t>30</t>
    </r>
  </si>
  <si>
    <r>
      <t>08</t>
    </r>
    <r>
      <rPr>
        <vertAlign val="superscript"/>
        <sz val="12"/>
        <color indexed="8"/>
        <rFont val="Bookman Old Style"/>
        <family val="1"/>
        <charset val="204"/>
      </rPr>
      <t>00</t>
    </r>
  </si>
  <si>
    <r>
      <t>08</t>
    </r>
    <r>
      <rPr>
        <vertAlign val="superscript"/>
        <sz val="12"/>
        <color indexed="8"/>
        <rFont val="Bookman Old Style"/>
        <family val="1"/>
        <charset val="204"/>
      </rPr>
      <t>30</t>
    </r>
  </si>
  <si>
    <t>№ 18</t>
  </si>
  <si>
    <t>№ 19</t>
  </si>
  <si>
    <r>
      <t>08</t>
    </r>
    <r>
      <rPr>
        <vertAlign val="superscript"/>
        <sz val="12"/>
        <rFont val="Bookman Old Style"/>
        <family val="1"/>
        <charset val="204"/>
      </rPr>
      <t>15</t>
    </r>
  </si>
  <si>
    <r>
      <t>08</t>
    </r>
    <r>
      <rPr>
        <vertAlign val="superscript"/>
        <sz val="12"/>
        <rFont val="Bookman Old Style"/>
        <family val="1"/>
        <charset val="204"/>
      </rPr>
      <t>45</t>
    </r>
  </si>
  <si>
    <r>
      <rPr>
        <sz val="12"/>
        <rFont val="Bookman Old Style"/>
        <family val="1"/>
        <charset val="204"/>
      </rPr>
      <t>09</t>
    </r>
    <r>
      <rPr>
        <vertAlign val="superscript"/>
        <sz val="12"/>
        <rFont val="Bookman Old Style"/>
        <family val="1"/>
        <charset val="204"/>
      </rPr>
      <t>15</t>
    </r>
  </si>
  <si>
    <r>
      <t>09</t>
    </r>
    <r>
      <rPr>
        <vertAlign val="superscript"/>
        <sz val="12"/>
        <rFont val="Bookman Old Style"/>
        <family val="1"/>
        <charset val="204"/>
      </rPr>
      <t>45</t>
    </r>
  </si>
  <si>
    <r>
      <t>10</t>
    </r>
    <r>
      <rPr>
        <vertAlign val="superscript"/>
        <sz val="12"/>
        <rFont val="Bookman Old Style"/>
        <family val="1"/>
        <charset val="204"/>
      </rPr>
      <t>00</t>
    </r>
  </si>
  <si>
    <r>
      <t>10</t>
    </r>
    <r>
      <rPr>
        <vertAlign val="superscript"/>
        <sz val="12"/>
        <rFont val="Bookman Old Style"/>
        <family val="1"/>
        <charset val="204"/>
      </rPr>
      <t>30</t>
    </r>
  </si>
  <si>
    <r>
      <t>18</t>
    </r>
    <r>
      <rPr>
        <vertAlign val="superscript"/>
        <sz val="12"/>
        <rFont val="Bookman Old Style"/>
        <family val="1"/>
        <charset val="204"/>
      </rPr>
      <t>15</t>
    </r>
  </si>
  <si>
    <t xml:space="preserve">                                                   Буксир </t>
  </si>
  <si>
    <r>
      <t>17</t>
    </r>
    <r>
      <rPr>
        <vertAlign val="superscript"/>
        <sz val="12"/>
        <rFont val="Bookman Old Style"/>
        <family val="1"/>
        <charset val="204"/>
      </rPr>
      <t>45</t>
    </r>
  </si>
  <si>
    <t xml:space="preserve">Грузопассажирский паром </t>
  </si>
  <si>
    <t>с 1 октября по 20 октября</t>
  </si>
  <si>
    <t xml:space="preserve">  -  Перевозка автомобилей оперативных служб: скорой помощи, противопожарной, полиции и других специальных автомобилей осуществляется вне очереди;</t>
  </si>
  <si>
    <t xml:space="preserve">   - В ранне-весенний и поздне-осенний периоды навигации перевозка пассажиров может осуществляться Буксиром;</t>
  </si>
  <si>
    <t>с 21 октября                 по 15 ноября</t>
  </si>
  <si>
    <t>Первый заместитель директора - главный инженер ОГКУ "Дирекция автодорог"</t>
  </si>
  <si>
    <t>Генеральный директор ООО "Алексеевская РЭБ флота"</t>
  </si>
  <si>
    <r>
      <t>13</t>
    </r>
    <r>
      <rPr>
        <vertAlign val="superscript"/>
        <sz val="12"/>
        <rFont val="Bookman Old Style"/>
        <family val="1"/>
        <charset val="204"/>
      </rPr>
      <t>15</t>
    </r>
  </si>
  <si>
    <r>
      <t>13</t>
    </r>
    <r>
      <rPr>
        <vertAlign val="superscript"/>
        <sz val="12"/>
        <rFont val="Bookman Old Style"/>
        <family val="1"/>
        <charset val="204"/>
      </rPr>
      <t>45</t>
    </r>
  </si>
  <si>
    <r>
      <t>14</t>
    </r>
    <r>
      <rPr>
        <vertAlign val="superscript"/>
        <sz val="12"/>
        <rFont val="Bookman Old Style"/>
        <family val="1"/>
        <charset val="204"/>
      </rPr>
      <t>15</t>
    </r>
  </si>
  <si>
    <r>
      <t>14</t>
    </r>
    <r>
      <rPr>
        <vertAlign val="superscript"/>
        <sz val="12"/>
        <rFont val="Bookman Old Style"/>
        <family val="1"/>
        <charset val="204"/>
      </rPr>
      <t>45</t>
    </r>
  </si>
  <si>
    <r>
      <t>15</t>
    </r>
    <r>
      <rPr>
        <vertAlign val="superscript"/>
        <sz val="12"/>
        <rFont val="Bookman Old Style"/>
        <family val="1"/>
        <charset val="204"/>
      </rPr>
      <t>15</t>
    </r>
  </si>
  <si>
    <r>
      <t>15</t>
    </r>
    <r>
      <rPr>
        <vertAlign val="superscript"/>
        <sz val="12"/>
        <rFont val="Bookman Old Style"/>
        <family val="1"/>
        <charset val="204"/>
      </rPr>
      <t>45</t>
    </r>
  </si>
  <si>
    <r>
      <t>22</t>
    </r>
    <r>
      <rPr>
        <vertAlign val="superscript"/>
        <sz val="12"/>
        <rFont val="Bookman Old Style"/>
        <family val="1"/>
        <charset val="204"/>
      </rPr>
      <t>00</t>
    </r>
  </si>
  <si>
    <t>№ 20</t>
  </si>
  <si>
    <t xml:space="preserve">  -  Перевозка транспортных средств, осуществляющих перевозки пассажиров на основании лицензии по маршрутам регулярных перевозок, производится вне очереди согласно приказу Министерства транспорта РФ от 15.01.2014 г. №7;  </t>
  </si>
  <si>
    <t xml:space="preserve">  - Перевозка легковоспламеняющихся и взрывоопасных грузов сначала навигации до 20 октября осуществляется грузопассажирским паромом. </t>
  </si>
  <si>
    <t>с 01 мая по 30 сентября</t>
  </si>
  <si>
    <t>________________________С.Е. Гриценко</t>
  </si>
  <si>
    <t>_____________________________В.В. Козорез</t>
  </si>
  <si>
    <t>Приложение № 4б</t>
  </si>
  <si>
    <t>к Государственному контракту</t>
  </si>
  <si>
    <t xml:space="preserve">работы паромной переправы "Алексеевск" на 2021 год </t>
  </si>
  <si>
    <t xml:space="preserve">работы паромной переправы "Алексеевск" на 2020 год </t>
  </si>
  <si>
    <t>Приложение № 4а</t>
  </si>
  <si>
    <t xml:space="preserve"> По вопросам работы паромной переправы обращаться по тел.: 8-964-125-9108 - Балмашев Сергей Алексеевич - заместитель генерального директора по эксплуатации по флоту ООО "Алексеевская РЭБ флота"</t>
  </si>
  <si>
    <t>от___06.05.______ 2020 г.</t>
  </si>
  <si>
    <t>№____04/120-20_____</t>
  </si>
  <si>
    <t>от___06.05._______ 2020 г.</t>
  </si>
  <si>
    <t>№_____04/120-20________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</si>
</sst>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р_."/>
    <numFmt numFmtId="165" formatCode="#,##0.000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Bookman Old Style"/>
      <family val="1"/>
      <charset val="204"/>
    </font>
    <font>
      <sz val="8"/>
      <name val="Bookman Old Style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8"/>
      <name val="Bookman Old Style"/>
      <family val="1"/>
    </font>
    <font>
      <sz val="12"/>
      <name val="Times New Roman Cyr"/>
      <family val="1"/>
      <charset val="204"/>
    </font>
    <font>
      <sz val="12"/>
      <color indexed="19"/>
      <name val="Times New Roman Cyr"/>
      <family val="1"/>
      <charset val="204"/>
    </font>
    <font>
      <b/>
      <sz val="11"/>
      <color indexed="10"/>
      <name val="Times New Roman Cyr"/>
      <charset val="204"/>
    </font>
    <font>
      <sz val="12"/>
      <color indexed="17"/>
      <name val="Times New Roman Cyr"/>
      <family val="1"/>
      <charset val="204"/>
    </font>
    <font>
      <sz val="12"/>
      <name val="Times New Roman Cyr"/>
      <charset val="204"/>
    </font>
    <font>
      <sz val="12"/>
      <name val="Bookman Old Style"/>
      <family val="1"/>
    </font>
    <font>
      <sz val="12"/>
      <color indexed="62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2"/>
      <name val="Bookman Old Style"/>
      <family val="1"/>
      <charset val="204"/>
    </font>
    <font>
      <b/>
      <sz val="12"/>
      <name val="Bookman Old Style"/>
      <family val="1"/>
    </font>
    <font>
      <sz val="12"/>
      <name val="Bookman Old Style"/>
      <family val="1"/>
      <charset val="204"/>
    </font>
    <font>
      <sz val="14"/>
      <name val="Times New Roman Cyr"/>
      <family val="1"/>
      <charset val="204"/>
    </font>
    <font>
      <b/>
      <sz val="16"/>
      <name val="Bookman Old Style"/>
      <family val="1"/>
      <charset val="204"/>
    </font>
    <font>
      <b/>
      <sz val="14"/>
      <name val="Bookman Old Style"/>
      <family val="1"/>
      <charset val="204"/>
    </font>
    <font>
      <sz val="11"/>
      <name val="Bookman Old Style"/>
      <family val="1"/>
      <charset val="204"/>
    </font>
    <font>
      <b/>
      <i/>
      <sz val="8"/>
      <color indexed="14"/>
      <name val="Arial Cyr"/>
      <family val="2"/>
      <charset val="204"/>
    </font>
    <font>
      <vertAlign val="superscript"/>
      <sz val="12"/>
      <name val="Bookman Old Style"/>
      <family val="1"/>
      <charset val="204"/>
    </font>
    <font>
      <sz val="11"/>
      <name val="Bookman Old Style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 Cyr"/>
      <charset val="204"/>
    </font>
    <font>
      <b/>
      <sz val="10"/>
      <color indexed="8"/>
      <name val="Bookman Old Style"/>
      <family val="1"/>
      <charset val="204"/>
    </font>
    <font>
      <sz val="9"/>
      <color indexed="9"/>
      <name val="Times New Roman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10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vertAlign val="superscript"/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1"/>
      <name val="Calibri"/>
      <family val="2"/>
      <charset val="204"/>
    </font>
    <font>
      <b/>
      <sz val="11"/>
      <color indexed="10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2"/>
      <name val="Calibri"/>
      <family val="2"/>
      <charset val="204"/>
    </font>
    <font>
      <sz val="12"/>
      <name val="Arial Cyr"/>
      <charset val="204"/>
    </font>
    <font>
      <b/>
      <i/>
      <sz val="12"/>
      <color indexed="14"/>
      <name val="Arial Cyr"/>
      <family val="2"/>
      <charset val="204"/>
    </font>
    <font>
      <b/>
      <i/>
      <sz val="11"/>
      <color indexed="14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1"/>
      <name val="Calibri"/>
      <family val="2"/>
      <charset val="204"/>
      <scheme val="minor"/>
    </font>
    <font>
      <sz val="14"/>
      <name val="Bookman Old Style"/>
      <family val="1"/>
      <charset val="204"/>
    </font>
    <font>
      <sz val="14"/>
      <name val="Calibri"/>
      <family val="2"/>
      <charset val="204"/>
    </font>
    <font>
      <sz val="14"/>
      <name val="Times New Roman Cyr"/>
      <charset val="204"/>
    </font>
    <font>
      <sz val="16"/>
      <name val="Bookman Old Style"/>
      <family val="1"/>
      <charset val="204"/>
    </font>
    <font>
      <sz val="16"/>
      <name val="Calibri"/>
      <family val="2"/>
      <charset val="204"/>
    </font>
    <font>
      <b/>
      <sz val="16"/>
      <name val="Bookman Old Style"/>
      <family val="1"/>
    </font>
    <font>
      <sz val="16"/>
      <name val="Calibri"/>
      <family val="2"/>
      <charset val="204"/>
      <scheme val="minor"/>
    </font>
    <font>
      <sz val="14"/>
      <color theme="0"/>
      <name val="Bookman Old Style"/>
      <family val="1"/>
      <charset val="204"/>
    </font>
    <font>
      <b/>
      <sz val="14"/>
      <color theme="0"/>
      <name val="Bookman Old Style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2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9" fillId="0" borderId="7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11" fillId="0" borderId="0" xfId="0" applyNumberFormat="1" applyFont="1"/>
    <xf numFmtId="2" fontId="12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2" fontId="15" fillId="2" borderId="7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3" borderId="1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7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18" fillId="2" borderId="0" xfId="0" applyFont="1" applyFill="1"/>
    <xf numFmtId="0" fontId="14" fillId="2" borderId="0" xfId="0" applyFont="1" applyFill="1"/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13" fillId="0" borderId="0" xfId="0" applyFont="1"/>
    <xf numFmtId="0" fontId="5" fillId="0" borderId="0" xfId="0" applyFont="1"/>
    <xf numFmtId="0" fontId="20" fillId="0" borderId="0" xfId="0" applyFont="1"/>
    <xf numFmtId="0" fontId="3" fillId="0" borderId="0" xfId="0" applyFont="1"/>
    <xf numFmtId="49" fontId="1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/>
    <xf numFmtId="0" fontId="14" fillId="0" borderId="0" xfId="0" applyFont="1"/>
    <xf numFmtId="164" fontId="6" fillId="3" borderId="11" xfId="0" applyNumberFormat="1" applyFont="1" applyFill="1" applyBorder="1" applyAlignment="1">
      <alignment vertical="center"/>
    </xf>
    <xf numFmtId="164" fontId="13" fillId="0" borderId="13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32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/>
    <xf numFmtId="0" fontId="26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3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5" fillId="0" borderId="0" xfId="0" applyFont="1" applyFill="1"/>
    <xf numFmtId="165" fontId="36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3" fillId="5" borderId="20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2" borderId="0" xfId="0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7" fillId="0" borderId="0" xfId="0" applyFont="1"/>
    <xf numFmtId="0" fontId="41" fillId="2" borderId="0" xfId="0" applyFont="1" applyFill="1"/>
    <xf numFmtId="49" fontId="19" fillId="0" borderId="25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/>
    </xf>
    <xf numFmtId="0" fontId="23" fillId="5" borderId="56" xfId="0" applyFont="1" applyFill="1" applyBorder="1" applyAlignment="1">
      <alignment vertical="center"/>
    </xf>
    <xf numFmtId="0" fontId="23" fillId="5" borderId="57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42" fillId="0" borderId="0" xfId="0" applyFont="1"/>
    <xf numFmtId="0" fontId="44" fillId="0" borderId="0" xfId="0" applyFont="1"/>
    <xf numFmtId="0" fontId="13" fillId="2" borderId="0" xfId="0" applyFont="1" applyFill="1" applyAlignment="1"/>
    <xf numFmtId="0" fontId="45" fillId="2" borderId="0" xfId="0" applyFont="1" applyFill="1"/>
    <xf numFmtId="0" fontId="19" fillId="5" borderId="20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47" fillId="4" borderId="66" xfId="0" applyFont="1" applyFill="1" applyBorder="1" applyAlignment="1">
      <alignment vertical="center"/>
    </xf>
    <xf numFmtId="0" fontId="47" fillId="4" borderId="67" xfId="0" applyFont="1" applyFill="1" applyBorder="1" applyAlignment="1">
      <alignment vertical="center"/>
    </xf>
    <xf numFmtId="0" fontId="47" fillId="4" borderId="68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48" fillId="4" borderId="18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47" fillId="4" borderId="22" xfId="0" applyFont="1" applyFill="1" applyBorder="1" applyAlignment="1">
      <alignment horizontal="center" vertical="center"/>
    </xf>
    <xf numFmtId="0" fontId="47" fillId="4" borderId="23" xfId="0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left" vertical="center"/>
    </xf>
    <xf numFmtId="49" fontId="23" fillId="0" borderId="50" xfId="0" applyNumberFormat="1" applyFont="1" applyBorder="1" applyAlignment="1">
      <alignment horizontal="left" vertical="center"/>
    </xf>
    <xf numFmtId="0" fontId="50" fillId="0" borderId="0" xfId="0" applyFont="1"/>
    <xf numFmtId="0" fontId="51" fillId="0" borderId="0" xfId="0" applyFont="1"/>
    <xf numFmtId="49" fontId="50" fillId="0" borderId="0" xfId="0" applyNumberFormat="1" applyFont="1"/>
    <xf numFmtId="49" fontId="38" fillId="0" borderId="27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49" fontId="19" fillId="0" borderId="70" xfId="0" applyNumberFormat="1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center"/>
    </xf>
    <xf numFmtId="49" fontId="19" fillId="0" borderId="51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0" fontId="19" fillId="5" borderId="72" xfId="0" applyFont="1" applyFill="1" applyBorder="1" applyAlignment="1">
      <alignment horizontal="center" vertical="center"/>
    </xf>
    <xf numFmtId="0" fontId="47" fillId="4" borderId="70" xfId="0" applyFont="1" applyFill="1" applyBorder="1" applyAlignment="1">
      <alignment horizontal="center" vertical="center"/>
    </xf>
    <xf numFmtId="49" fontId="23" fillId="0" borderId="59" xfId="0" applyNumberFormat="1" applyFont="1" applyBorder="1" applyAlignment="1">
      <alignment horizontal="left" vertical="center"/>
    </xf>
    <xf numFmtId="49" fontId="23" fillId="0" borderId="57" xfId="0" applyNumberFormat="1" applyFont="1" applyBorder="1" applyAlignment="1">
      <alignment horizontal="center" vertical="center" wrapText="1"/>
    </xf>
    <xf numFmtId="49" fontId="38" fillId="0" borderId="29" xfId="0" applyNumberFormat="1" applyFont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/>
    </xf>
    <xf numFmtId="49" fontId="23" fillId="0" borderId="73" xfId="0" applyNumberFormat="1" applyFont="1" applyBorder="1" applyAlignment="1">
      <alignment horizontal="left" vertical="center"/>
    </xf>
    <xf numFmtId="49" fontId="23" fillId="0" borderId="5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52" fillId="0" borderId="0" xfId="0" applyFont="1"/>
    <xf numFmtId="0" fontId="22" fillId="2" borderId="0" xfId="0" applyFont="1" applyFill="1" applyAlignment="1">
      <alignment horizontal="right"/>
    </xf>
    <xf numFmtId="0" fontId="55" fillId="2" borderId="0" xfId="0" applyFont="1" applyFill="1" applyAlignment="1"/>
    <xf numFmtId="0" fontId="53" fillId="2" borderId="0" xfId="0" applyFont="1" applyFill="1"/>
    <xf numFmtId="0" fontId="54" fillId="2" borderId="0" xfId="0" applyFont="1" applyFill="1"/>
    <xf numFmtId="0" fontId="53" fillId="2" borderId="0" xfId="0" applyFont="1" applyFill="1" applyAlignment="1">
      <alignment horizontal="right"/>
    </xf>
    <xf numFmtId="0" fontId="21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/>
    <xf numFmtId="0" fontId="61" fillId="0" borderId="0" xfId="0" applyFont="1" applyAlignment="1"/>
    <xf numFmtId="0" fontId="22" fillId="0" borderId="0" xfId="0" applyFont="1" applyAlignment="1"/>
    <xf numFmtId="0" fontId="6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3" fontId="0" fillId="0" borderId="0" xfId="1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49" fontId="9" fillId="2" borderId="39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6" fillId="5" borderId="40" xfId="0" applyFont="1" applyFill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4" borderId="24" xfId="0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49" fontId="19" fillId="0" borderId="64" xfId="0" applyNumberFormat="1" applyFont="1" applyFill="1" applyBorder="1" applyAlignment="1">
      <alignment horizontal="center" vertical="center" wrapText="1"/>
    </xf>
    <xf numFmtId="49" fontId="19" fillId="0" borderId="65" xfId="0" applyNumberFormat="1" applyFont="1" applyFill="1" applyBorder="1" applyAlignment="1">
      <alignment horizontal="center" vertical="center" wrapText="1"/>
    </xf>
    <xf numFmtId="49" fontId="19" fillId="0" borderId="62" xfId="0" applyNumberFormat="1" applyFont="1" applyFill="1" applyBorder="1" applyAlignment="1">
      <alignment horizontal="center" vertical="center" wrapText="1"/>
    </xf>
    <xf numFmtId="49" fontId="19" fillId="0" borderId="63" xfId="0" applyNumberFormat="1" applyFont="1" applyFill="1" applyBorder="1" applyAlignment="1">
      <alignment horizontal="center" vertical="center" wrapText="1"/>
    </xf>
    <xf numFmtId="49" fontId="19" fillId="4" borderId="73" xfId="0" applyNumberFormat="1" applyFont="1" applyFill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49" fontId="19" fillId="0" borderId="61" xfId="0" applyNumberFormat="1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41" fillId="2" borderId="0" xfId="0" applyFont="1" applyFill="1" applyAlignme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3" fillId="5" borderId="51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3" fillId="5" borderId="52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/>
    </xf>
    <xf numFmtId="0" fontId="23" fillId="5" borderId="58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23" fillId="5" borderId="60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 textRotation="90"/>
    </xf>
    <xf numFmtId="0" fontId="43" fillId="0" borderId="22" xfId="0" applyFont="1" applyFill="1" applyBorder="1" applyAlignment="1">
      <alignment horizontal="center" vertical="center" textRotation="90"/>
    </xf>
    <xf numFmtId="49" fontId="23" fillId="0" borderId="40" xfId="0" applyNumberFormat="1" applyFont="1" applyBorder="1" applyAlignment="1">
      <alignment horizontal="center" vertical="center" textRotation="90" wrapText="1"/>
    </xf>
    <xf numFmtId="49" fontId="23" fillId="0" borderId="23" xfId="0" applyNumberFormat="1" applyFont="1" applyBorder="1" applyAlignment="1">
      <alignment horizontal="center" vertical="center" textRotation="90" wrapText="1"/>
    </xf>
    <xf numFmtId="49" fontId="19" fillId="4" borderId="31" xfId="0" applyNumberFormat="1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49" fontId="19" fillId="4" borderId="55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49" fontId="19" fillId="4" borderId="32" xfId="0" applyNumberFormat="1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9" fillId="5" borderId="51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49" fontId="40" fillId="6" borderId="31" xfId="0" applyNumberFormat="1" applyFont="1" applyFill="1" applyBorder="1" applyAlignment="1">
      <alignment horizontal="center" vertical="center"/>
    </xf>
    <xf numFmtId="49" fontId="40" fillId="6" borderId="71" xfId="0" applyNumberFormat="1" applyFont="1" applyFill="1" applyBorder="1" applyAlignment="1">
      <alignment horizontal="center" vertical="center"/>
    </xf>
    <xf numFmtId="49" fontId="40" fillId="6" borderId="17" xfId="0" applyNumberFormat="1" applyFont="1" applyFill="1" applyBorder="1" applyAlignment="1">
      <alignment horizontal="center" vertical="center"/>
    </xf>
    <xf numFmtId="49" fontId="40" fillId="6" borderId="7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049" name="Line 4"/>
        <xdr:cNvSpPr>
          <a:spLocks noChangeShapeType="1"/>
        </xdr:cNvSpPr>
      </xdr:nvSpPr>
      <xdr:spPr bwMode="auto">
        <a:xfrm>
          <a:off x="9639300" y="860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28575</xdr:rowOff>
    </xdr:from>
    <xdr:to>
      <xdr:col>9</xdr:col>
      <xdr:colOff>0</xdr:colOff>
      <xdr:row>35</xdr:row>
      <xdr:rowOff>28575</xdr:rowOff>
    </xdr:to>
    <xdr:sp macro="" textlink="">
      <xdr:nvSpPr>
        <xdr:cNvPr id="2050" name="Line 6"/>
        <xdr:cNvSpPr>
          <a:spLocks noChangeShapeType="1"/>
        </xdr:cNvSpPr>
      </xdr:nvSpPr>
      <xdr:spPr bwMode="auto">
        <a:xfrm>
          <a:off x="77724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1" name="Line 8"/>
        <xdr:cNvSpPr>
          <a:spLocks noChangeShapeType="1"/>
        </xdr:cNvSpPr>
      </xdr:nvSpPr>
      <xdr:spPr bwMode="auto">
        <a:xfrm>
          <a:off x="8667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2" name="Line 9"/>
        <xdr:cNvSpPr>
          <a:spLocks noChangeShapeType="1"/>
        </xdr:cNvSpPr>
      </xdr:nvSpPr>
      <xdr:spPr bwMode="auto">
        <a:xfrm>
          <a:off x="8667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3" name="Line 10"/>
        <xdr:cNvSpPr>
          <a:spLocks noChangeShapeType="1"/>
        </xdr:cNvSpPr>
      </xdr:nvSpPr>
      <xdr:spPr bwMode="auto">
        <a:xfrm>
          <a:off x="1034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447675</xdr:colOff>
      <xdr:row>0</xdr:row>
      <xdr:rowOff>0</xdr:rowOff>
    </xdr:from>
    <xdr:to>
      <xdr:col>10</xdr:col>
      <xdr:colOff>704850</xdr:colOff>
      <xdr:row>0</xdr:row>
      <xdr:rowOff>0</xdr:rowOff>
    </xdr:to>
    <xdr:sp macro="" textlink="">
      <xdr:nvSpPr>
        <xdr:cNvPr id="2054" name="Line 11"/>
        <xdr:cNvSpPr>
          <a:spLocks noChangeShapeType="1"/>
        </xdr:cNvSpPr>
      </xdr:nvSpPr>
      <xdr:spPr bwMode="auto">
        <a:xfrm>
          <a:off x="9115425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561975</xdr:colOff>
      <xdr:row>0</xdr:row>
      <xdr:rowOff>0</xdr:rowOff>
    </xdr:to>
    <xdr:sp macro="" textlink="">
      <xdr:nvSpPr>
        <xdr:cNvPr id="2055" name="Line 12"/>
        <xdr:cNvSpPr>
          <a:spLocks noChangeShapeType="1"/>
        </xdr:cNvSpPr>
      </xdr:nvSpPr>
      <xdr:spPr bwMode="auto">
        <a:xfrm>
          <a:off x="8029575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6" name="Line 14"/>
        <xdr:cNvSpPr>
          <a:spLocks noChangeShapeType="1"/>
        </xdr:cNvSpPr>
      </xdr:nvSpPr>
      <xdr:spPr bwMode="auto">
        <a:xfrm>
          <a:off x="7772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7" name="Line 15"/>
        <xdr:cNvSpPr>
          <a:spLocks noChangeShapeType="1"/>
        </xdr:cNvSpPr>
      </xdr:nvSpPr>
      <xdr:spPr bwMode="auto">
        <a:xfrm>
          <a:off x="7772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8" name="Line 16"/>
        <xdr:cNvSpPr>
          <a:spLocks noChangeShapeType="1"/>
        </xdr:cNvSpPr>
      </xdr:nvSpPr>
      <xdr:spPr bwMode="auto">
        <a:xfrm>
          <a:off x="9639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257175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2059" name="Line 18"/>
        <xdr:cNvSpPr>
          <a:spLocks noChangeShapeType="1"/>
        </xdr:cNvSpPr>
      </xdr:nvSpPr>
      <xdr:spPr bwMode="auto">
        <a:xfrm>
          <a:off x="695325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190500</xdr:colOff>
      <xdr:row>0</xdr:row>
      <xdr:rowOff>0</xdr:rowOff>
    </xdr:to>
    <xdr:sp macro="" textlink="">
      <xdr:nvSpPr>
        <xdr:cNvPr id="2060" name="Line 19"/>
        <xdr:cNvSpPr>
          <a:spLocks noChangeShapeType="1"/>
        </xdr:cNvSpPr>
      </xdr:nvSpPr>
      <xdr:spPr bwMode="auto">
        <a:xfrm>
          <a:off x="740092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8122920" y="784098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589395</xdr:colOff>
      <xdr:row>23</xdr:row>
      <xdr:rowOff>235238</xdr:rowOff>
    </xdr:from>
    <xdr:to>
      <xdr:col>16</xdr:col>
      <xdr:colOff>294120</xdr:colOff>
      <xdr:row>24</xdr:row>
      <xdr:rowOff>178088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1150715" y="7093238"/>
          <a:ext cx="314325" cy="39243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25</xdr:row>
      <xdr:rowOff>0</xdr:rowOff>
    </xdr:from>
    <xdr:to>
      <xdr:col>14</xdr:col>
      <xdr:colOff>95250</xdr:colOff>
      <xdr:row>25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977074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25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975169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25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9751695" y="78409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28</xdr:row>
      <xdr:rowOff>171450</xdr:rowOff>
    </xdr:from>
    <xdr:to>
      <xdr:col>1</xdr:col>
      <xdr:colOff>733425</xdr:colOff>
      <xdr:row>30</xdr:row>
      <xdr:rowOff>57150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415415" y="9147810"/>
          <a:ext cx="209550" cy="28194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603250</xdr:colOff>
      <xdr:row>25</xdr:row>
      <xdr:rowOff>219075</xdr:rowOff>
    </xdr:from>
    <xdr:to>
      <xdr:col>16</xdr:col>
      <xdr:colOff>307975</xdr:colOff>
      <xdr:row>26</xdr:row>
      <xdr:rowOff>161925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11164570" y="8060055"/>
          <a:ext cx="314325" cy="34671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10380345" y="784098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10361295" y="78409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0361295" y="78409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8122920" y="757428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589395</xdr:colOff>
      <xdr:row>23</xdr:row>
      <xdr:rowOff>235238</xdr:rowOff>
    </xdr:from>
    <xdr:to>
      <xdr:col>16</xdr:col>
      <xdr:colOff>294120</xdr:colOff>
      <xdr:row>24</xdr:row>
      <xdr:rowOff>178088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1150715" y="6826538"/>
          <a:ext cx="314325" cy="39243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25</xdr:row>
      <xdr:rowOff>0</xdr:rowOff>
    </xdr:from>
    <xdr:to>
      <xdr:col>14</xdr:col>
      <xdr:colOff>95250</xdr:colOff>
      <xdr:row>25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9770745" y="75742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25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9751695" y="75742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4218920" y="373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25</xdr:row>
      <xdr:rowOff>0</xdr:rowOff>
    </xdr:from>
    <xdr:to>
      <xdr:col>14</xdr:col>
      <xdr:colOff>76200</xdr:colOff>
      <xdr:row>25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9751695" y="757428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28</xdr:row>
      <xdr:rowOff>171450</xdr:rowOff>
    </xdr:from>
    <xdr:to>
      <xdr:col>1</xdr:col>
      <xdr:colOff>733425</xdr:colOff>
      <xdr:row>30</xdr:row>
      <xdr:rowOff>57150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415415" y="8881110"/>
          <a:ext cx="209550" cy="28194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603250</xdr:colOff>
      <xdr:row>25</xdr:row>
      <xdr:rowOff>219075</xdr:rowOff>
    </xdr:from>
    <xdr:to>
      <xdr:col>16</xdr:col>
      <xdr:colOff>307975</xdr:colOff>
      <xdr:row>26</xdr:row>
      <xdr:rowOff>161925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11164570" y="7793355"/>
          <a:ext cx="314325" cy="34671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10380345" y="757428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10361295" y="75742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25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0361295" y="757428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4" workbookViewId="0">
      <selection activeCell="I4" sqref="I4"/>
    </sheetView>
  </sheetViews>
  <sheetFormatPr defaultRowHeight="15" x14ac:dyDescent="0.25"/>
  <cols>
    <col min="1" max="1" width="5.42578125" customWidth="1"/>
    <col min="2" max="2" width="15.140625" customWidth="1"/>
    <col min="3" max="3" width="16.7109375" customWidth="1"/>
    <col min="4" max="4" width="7.85546875" customWidth="1"/>
    <col min="6" max="6" width="16.28515625" customWidth="1"/>
    <col min="7" max="7" width="16.85546875" customWidth="1"/>
    <col min="8" max="8" width="13" customWidth="1"/>
    <col min="9" max="9" width="16.140625" customWidth="1"/>
    <col min="10" max="10" width="13.42578125" customWidth="1"/>
    <col min="11" max="11" width="14.5703125" customWidth="1"/>
    <col min="12" max="12" width="10.5703125" bestFit="1" customWidth="1"/>
    <col min="13" max="13" width="11.7109375" customWidth="1"/>
  </cols>
  <sheetData>
    <row r="1" spans="1:20" ht="18" customHeight="1" x14ac:dyDescent="0.25">
      <c r="I1" s="1" t="s">
        <v>103</v>
      </c>
      <c r="J1" s="2"/>
      <c r="K1" s="2"/>
      <c r="L1" s="2"/>
      <c r="M1" s="2"/>
    </row>
    <row r="2" spans="1:20" ht="18" customHeight="1" x14ac:dyDescent="0.25">
      <c r="I2" s="1" t="s">
        <v>104</v>
      </c>
      <c r="J2" s="2"/>
      <c r="K2" s="2"/>
      <c r="L2" s="2"/>
      <c r="M2" s="2"/>
    </row>
    <row r="3" spans="1:20" ht="18" customHeight="1" x14ac:dyDescent="0.25">
      <c r="I3" s="1" t="s">
        <v>107</v>
      </c>
      <c r="J3" s="2"/>
      <c r="K3" s="2"/>
      <c r="L3" s="2"/>
      <c r="M3" s="2"/>
    </row>
    <row r="4" spans="1:20" ht="15.75" x14ac:dyDescent="0.3">
      <c r="I4" s="3"/>
      <c r="K4" s="3"/>
    </row>
    <row r="6" spans="1:20" ht="18.75" x14ac:dyDescent="0.25">
      <c r="A6" s="152" t="s">
        <v>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20" ht="18.75" x14ac:dyDescent="0.25">
      <c r="A7" s="153" t="s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20" ht="21" thickBot="1" x14ac:dyDescent="0.3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20" ht="22.5" customHeight="1" thickTop="1" x14ac:dyDescent="0.25">
      <c r="A9" s="155" t="s">
        <v>2</v>
      </c>
      <c r="B9" s="159" t="s">
        <v>3</v>
      </c>
      <c r="C9" s="159" t="s">
        <v>4</v>
      </c>
      <c r="D9" s="163" t="s">
        <v>5</v>
      </c>
      <c r="E9" s="164"/>
      <c r="F9" s="164"/>
      <c r="G9" s="164"/>
      <c r="H9" s="164"/>
      <c r="I9" s="164"/>
      <c r="J9" s="164"/>
      <c r="K9" s="165"/>
    </row>
    <row r="10" spans="1:20" ht="22.5" customHeight="1" x14ac:dyDescent="0.25">
      <c r="A10" s="156"/>
      <c r="B10" s="160"/>
      <c r="C10" s="160"/>
      <c r="D10" s="166" t="s">
        <v>6</v>
      </c>
      <c r="E10" s="167"/>
      <c r="F10" s="167"/>
      <c r="G10" s="167"/>
      <c r="H10" s="167"/>
      <c r="I10" s="167"/>
      <c r="J10" s="167"/>
      <c r="K10" s="168"/>
    </row>
    <row r="11" spans="1:20" x14ac:dyDescent="0.25">
      <c r="A11" s="157"/>
      <c r="B11" s="161"/>
      <c r="C11" s="161"/>
      <c r="D11" s="169" t="s">
        <v>7</v>
      </c>
      <c r="E11" s="169" t="s">
        <v>8</v>
      </c>
      <c r="F11" s="169" t="s">
        <v>9</v>
      </c>
      <c r="G11" s="169" t="s">
        <v>10</v>
      </c>
      <c r="H11" s="169" t="s">
        <v>11</v>
      </c>
      <c r="I11" s="172" t="s">
        <v>12</v>
      </c>
      <c r="J11" s="174" t="s">
        <v>13</v>
      </c>
      <c r="K11" s="170" t="s">
        <v>14</v>
      </c>
    </row>
    <row r="12" spans="1:20" ht="47.25" customHeight="1" x14ac:dyDescent="0.25">
      <c r="A12" s="158"/>
      <c r="B12" s="162"/>
      <c r="C12" s="162"/>
      <c r="D12" s="162"/>
      <c r="E12" s="162"/>
      <c r="F12" s="162"/>
      <c r="G12" s="162"/>
      <c r="H12" s="162"/>
      <c r="I12" s="173"/>
      <c r="J12" s="175"/>
      <c r="K12" s="171"/>
    </row>
    <row r="13" spans="1:20" ht="12.75" customHeight="1" thickBot="1" x14ac:dyDescent="0.3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7">
        <v>9</v>
      </c>
      <c r="J13" s="8">
        <v>10</v>
      </c>
      <c r="K13" s="9">
        <v>11</v>
      </c>
    </row>
    <row r="14" spans="1:20" ht="16.5" thickTop="1" x14ac:dyDescent="0.25">
      <c r="A14" s="176" t="s">
        <v>15</v>
      </c>
      <c r="B14" s="179" t="s">
        <v>16</v>
      </c>
      <c r="C14" s="10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18</v>
      </c>
      <c r="I14" s="12" t="s">
        <v>18</v>
      </c>
      <c r="J14" s="13" t="s">
        <v>18</v>
      </c>
      <c r="K14" s="14" t="s">
        <v>18</v>
      </c>
      <c r="M14" s="15"/>
    </row>
    <row r="15" spans="1:20" ht="15.75" x14ac:dyDescent="0.25">
      <c r="A15" s="177"/>
      <c r="B15" s="180"/>
      <c r="C15" s="10" t="s">
        <v>19</v>
      </c>
      <c r="D15" s="16">
        <v>22</v>
      </c>
      <c r="E15" s="17">
        <f>(22*20)</f>
        <v>440</v>
      </c>
      <c r="F15" s="16">
        <f>( E15*2637.58)/1.18</f>
        <v>983504.40677966108</v>
      </c>
      <c r="G15" s="18">
        <f>F15*1.18</f>
        <v>1160535.2</v>
      </c>
      <c r="H15" s="16">
        <f>(D15*7689.08)/1.18</f>
        <v>143355.72881355934</v>
      </c>
      <c r="I15" s="19">
        <f>H15*1.18</f>
        <v>169159.76</v>
      </c>
      <c r="J15" s="53">
        <f t="shared" ref="J15:J23" si="0">F15+H15</f>
        <v>1126860.1355932204</v>
      </c>
      <c r="K15" s="54">
        <f t="shared" ref="K15:K23" si="1">G15+I15</f>
        <v>1329694.96</v>
      </c>
      <c r="L15" s="15"/>
      <c r="M15" s="15"/>
      <c r="N15" s="20"/>
      <c r="S15" s="42"/>
      <c r="T15" s="42"/>
    </row>
    <row r="16" spans="1:20" ht="15.75" x14ac:dyDescent="0.25">
      <c r="A16" s="177"/>
      <c r="B16" s="180"/>
      <c r="C16" s="21" t="s">
        <v>20</v>
      </c>
      <c r="D16" s="22">
        <v>30</v>
      </c>
      <c r="E16" s="17">
        <f>D16*20</f>
        <v>600</v>
      </c>
      <c r="F16" s="16">
        <f>( E16*2637.58)/1.18</f>
        <v>1341142.3728813559</v>
      </c>
      <c r="G16" s="18">
        <f>F16*1.18</f>
        <v>1582548</v>
      </c>
      <c r="H16" s="16">
        <f>(D16*7689.08)/1.18</f>
        <v>195485.08474576272</v>
      </c>
      <c r="I16" s="19">
        <f>H16*1.18</f>
        <v>230672.4</v>
      </c>
      <c r="J16" s="53">
        <f t="shared" si="0"/>
        <v>1536627.4576271186</v>
      </c>
      <c r="K16" s="54">
        <f t="shared" si="1"/>
        <v>1813220.4</v>
      </c>
      <c r="L16" s="15"/>
      <c r="M16" s="15"/>
      <c r="N16" s="20"/>
    </row>
    <row r="17" spans="1:15" ht="15.75" x14ac:dyDescent="0.25">
      <c r="A17" s="178"/>
      <c r="B17" s="181"/>
      <c r="C17" s="23" t="s">
        <v>21</v>
      </c>
      <c r="D17" s="24">
        <f t="shared" ref="D17:I17" si="2">SUM(D14:D16)</f>
        <v>52</v>
      </c>
      <c r="E17" s="24">
        <f t="shared" si="2"/>
        <v>1040</v>
      </c>
      <c r="F17" s="24">
        <f>ROUNDDOWN(SUM(F14:F16),0)</f>
        <v>2324646</v>
      </c>
      <c r="G17" s="52">
        <f t="shared" si="2"/>
        <v>2743083.2</v>
      </c>
      <c r="H17" s="24">
        <f t="shared" si="2"/>
        <v>338840.81355932204</v>
      </c>
      <c r="I17" s="25">
        <f t="shared" si="2"/>
        <v>399832.16000000003</v>
      </c>
      <c r="J17" s="26">
        <f>F17+H17</f>
        <v>2663486.8135593222</v>
      </c>
      <c r="K17" s="27">
        <f>G17+I17</f>
        <v>3142915.3600000003</v>
      </c>
      <c r="L17" s="55"/>
      <c r="M17" s="55"/>
    </row>
    <row r="18" spans="1:15" ht="15.75" x14ac:dyDescent="0.25">
      <c r="A18" s="176" t="s">
        <v>22</v>
      </c>
      <c r="B18" s="181"/>
      <c r="C18" s="21" t="s">
        <v>23</v>
      </c>
      <c r="D18" s="22">
        <v>31</v>
      </c>
      <c r="E18" s="17">
        <f>D18*20</f>
        <v>620</v>
      </c>
      <c r="F18" s="16">
        <f>( E18*2637.58)/1.18</f>
        <v>1385847.1186440678</v>
      </c>
      <c r="G18" s="18">
        <f>F18*1.18</f>
        <v>1635299.5999999999</v>
      </c>
      <c r="H18" s="16">
        <f>(D18*7689.08)/1.18</f>
        <v>202001.25423728814</v>
      </c>
      <c r="I18" s="19">
        <f>ROUNDUP(H18*1.18,0)</f>
        <v>238362</v>
      </c>
      <c r="J18" s="53">
        <f t="shared" si="0"/>
        <v>1587848.3728813559</v>
      </c>
      <c r="K18" s="54">
        <f>G18+I18</f>
        <v>1873661.5999999999</v>
      </c>
      <c r="L18" s="15"/>
      <c r="M18" s="15"/>
      <c r="N18" s="20"/>
    </row>
    <row r="19" spans="1:15" ht="15.75" x14ac:dyDescent="0.25">
      <c r="A19" s="177"/>
      <c r="B19" s="181"/>
      <c r="C19" s="21" t="s">
        <v>24</v>
      </c>
      <c r="D19" s="22">
        <v>31</v>
      </c>
      <c r="E19" s="17">
        <f>(14*20)+(17*17)</f>
        <v>569</v>
      </c>
      <c r="F19" s="16">
        <f>( E19*2637.58)/1.18</f>
        <v>1271850.0169491526</v>
      </c>
      <c r="G19" s="18">
        <f>F19*1.18</f>
        <v>1500783.02</v>
      </c>
      <c r="H19" s="16">
        <f>(D19*7689.08)/1.18</f>
        <v>202001.25423728814</v>
      </c>
      <c r="I19" s="19">
        <f>ROUNDUP(H19*1.18,0)</f>
        <v>238362</v>
      </c>
      <c r="J19" s="53">
        <f t="shared" si="0"/>
        <v>1473851.2711864407</v>
      </c>
      <c r="K19" s="54">
        <f>ROUNDDOWN(G19+I19,0)</f>
        <v>1739145</v>
      </c>
      <c r="L19" s="15"/>
      <c r="M19" s="15"/>
    </row>
    <row r="20" spans="1:15" ht="15.75" x14ac:dyDescent="0.25">
      <c r="A20" s="177"/>
      <c r="B20" s="182"/>
      <c r="C20" s="10" t="s">
        <v>25</v>
      </c>
      <c r="D20" s="22">
        <v>30</v>
      </c>
      <c r="E20" s="17">
        <f>D20*17</f>
        <v>510</v>
      </c>
      <c r="F20" s="16">
        <f>( E20*2637.58)/1.18</f>
        <v>1139971.0169491526</v>
      </c>
      <c r="G20" s="18">
        <f>F20*1.18</f>
        <v>1345165.8</v>
      </c>
      <c r="H20" s="16">
        <f>(D20*7689.08)/1.18</f>
        <v>195485.08474576272</v>
      </c>
      <c r="I20" s="19">
        <f>H20*1.18</f>
        <v>230672.4</v>
      </c>
      <c r="J20" s="53">
        <f t="shared" si="0"/>
        <v>1335456.1016949152</v>
      </c>
      <c r="K20" s="54">
        <f t="shared" si="1"/>
        <v>1575838.2</v>
      </c>
      <c r="L20" s="15"/>
      <c r="M20" s="15"/>
    </row>
    <row r="21" spans="1:15" ht="15.75" x14ac:dyDescent="0.25">
      <c r="A21" s="178"/>
      <c r="B21" s="183" t="s">
        <v>26</v>
      </c>
      <c r="C21" s="184"/>
      <c r="D21" s="24">
        <f>SUM(D18:D20)</f>
        <v>92</v>
      </c>
      <c r="E21" s="24">
        <f>SUM(E18:E20)</f>
        <v>1699</v>
      </c>
      <c r="F21" s="24">
        <f>SUM(F18:F20)</f>
        <v>3797668.1525423732</v>
      </c>
      <c r="G21" s="52">
        <f>ROUNDUP(SUM(G18:G20),0)</f>
        <v>4481249</v>
      </c>
      <c r="H21" s="24">
        <f>ROUNDDOWN(SUM(H18:H20),0)</f>
        <v>599487</v>
      </c>
      <c r="I21" s="25">
        <f>ROUNDDOWN(SUM(I18:I20),0)</f>
        <v>707396</v>
      </c>
      <c r="J21" s="26">
        <f>F21+H21</f>
        <v>4397155.1525423732</v>
      </c>
      <c r="K21" s="27">
        <f>G21+I21</f>
        <v>5188645</v>
      </c>
      <c r="L21" s="55"/>
      <c r="M21" s="55"/>
      <c r="O21" s="49"/>
    </row>
    <row r="22" spans="1:15" ht="15.75" x14ac:dyDescent="0.25">
      <c r="A22" s="176" t="s">
        <v>27</v>
      </c>
      <c r="B22" s="188" t="s">
        <v>28</v>
      </c>
      <c r="C22" s="29" t="s">
        <v>29</v>
      </c>
      <c r="D22" s="22">
        <v>31</v>
      </c>
      <c r="E22" s="17">
        <f>(20*17)+(11*2)</f>
        <v>362</v>
      </c>
      <c r="F22" s="17">
        <f>(340*2637.58)/1.18+(22*21471.07)/1.18</f>
        <v>1160288.7627118644</v>
      </c>
      <c r="G22" s="18">
        <f>F22*1.18</f>
        <v>1369140.74</v>
      </c>
      <c r="H22" s="16">
        <f>(20*7689.08)/1.18+(11*7423.35)/1.18</f>
        <v>199524.11016949156</v>
      </c>
      <c r="I22" s="19">
        <f>H22*1.18</f>
        <v>235438.45</v>
      </c>
      <c r="J22" s="53">
        <f t="shared" si="0"/>
        <v>1359812.8728813559</v>
      </c>
      <c r="K22" s="54">
        <f t="shared" si="1"/>
        <v>1604579.19</v>
      </c>
      <c r="L22" s="15"/>
      <c r="M22" s="15"/>
    </row>
    <row r="23" spans="1:15" ht="15.75" x14ac:dyDescent="0.25">
      <c r="A23" s="177"/>
      <c r="B23" s="189"/>
      <c r="C23" s="29" t="s">
        <v>30</v>
      </c>
      <c r="D23" s="16">
        <v>15</v>
      </c>
      <c r="E23" s="17">
        <v>30</v>
      </c>
      <c r="F23" s="16">
        <f>E23*21471.07/1.18</f>
        <v>545874.66101694922</v>
      </c>
      <c r="G23" s="18">
        <f>F23*1.18</f>
        <v>644132.10000000009</v>
      </c>
      <c r="H23" s="16">
        <f>ROUNDDOWN((D23*7423.35/1.18+725.42),0)</f>
        <v>95090</v>
      </c>
      <c r="I23" s="19">
        <f>H23*1.18</f>
        <v>112206.2</v>
      </c>
      <c r="J23" s="53">
        <f t="shared" si="0"/>
        <v>640964.66101694922</v>
      </c>
      <c r="K23" s="54">
        <f t="shared" si="1"/>
        <v>756338.3</v>
      </c>
      <c r="L23" s="15"/>
      <c r="M23" s="15"/>
    </row>
    <row r="24" spans="1:15" ht="15.75" x14ac:dyDescent="0.25">
      <c r="A24" s="177"/>
      <c r="B24" s="190"/>
      <c r="C24" s="29" t="s">
        <v>31</v>
      </c>
      <c r="D24" s="22">
        <v>0</v>
      </c>
      <c r="E24" s="30">
        <f>D24*6</f>
        <v>0</v>
      </c>
      <c r="F24" s="11" t="s">
        <v>18</v>
      </c>
      <c r="G24" s="11" t="s">
        <v>18</v>
      </c>
      <c r="H24" s="11" t="s">
        <v>18</v>
      </c>
      <c r="I24" s="12" t="s">
        <v>18</v>
      </c>
      <c r="J24" s="13" t="s">
        <v>18</v>
      </c>
      <c r="K24" s="14" t="s">
        <v>18</v>
      </c>
      <c r="M24" s="15"/>
    </row>
    <row r="25" spans="1:15" ht="15.75" x14ac:dyDescent="0.25">
      <c r="A25" s="178"/>
      <c r="B25" s="183" t="s">
        <v>32</v>
      </c>
      <c r="C25" s="184"/>
      <c r="D25" s="24">
        <f>SUM(D22:D24)</f>
        <v>46</v>
      </c>
      <c r="E25" s="24">
        <f>SUM(E22:E24)</f>
        <v>392</v>
      </c>
      <c r="F25" s="24">
        <f>ROUNDUP(SUM(F22:F24),0)</f>
        <v>1706164</v>
      </c>
      <c r="G25" s="24">
        <f>SUM(G22:G24)</f>
        <v>2013272.84</v>
      </c>
      <c r="H25" s="24">
        <f>SUM(H22:H24)</f>
        <v>294614.11016949156</v>
      </c>
      <c r="I25" s="31">
        <f>ROUNDDOWN(SUM(I22:I24),0)</f>
        <v>347644</v>
      </c>
      <c r="J25" s="26">
        <f>F25+H25</f>
        <v>2000778.1101694915</v>
      </c>
      <c r="K25" s="27">
        <f>G25+I25</f>
        <v>2360916.84</v>
      </c>
      <c r="L25" s="55"/>
      <c r="M25" s="55"/>
    </row>
    <row r="26" spans="1:15" ht="16.5" thickBot="1" x14ac:dyDescent="0.3">
      <c r="A26" s="185" t="s">
        <v>33</v>
      </c>
      <c r="B26" s="186"/>
      <c r="C26" s="187"/>
      <c r="D26" s="32">
        <f t="shared" ref="D26:K26" si="3">D17+D21+D25</f>
        <v>190</v>
      </c>
      <c r="E26" s="32">
        <f t="shared" si="3"/>
        <v>3131</v>
      </c>
      <c r="F26" s="32">
        <f t="shared" si="3"/>
        <v>7828478.1525423732</v>
      </c>
      <c r="G26" s="32">
        <f t="shared" si="3"/>
        <v>9237605.040000001</v>
      </c>
      <c r="H26" s="32">
        <f t="shared" si="3"/>
        <v>1232941.9237288137</v>
      </c>
      <c r="I26" s="32">
        <f t="shared" si="3"/>
        <v>1454872.1600000001</v>
      </c>
      <c r="J26" s="33">
        <f t="shared" si="3"/>
        <v>9061420.0762711857</v>
      </c>
      <c r="K26" s="34">
        <f t="shared" si="3"/>
        <v>10692477.199999999</v>
      </c>
      <c r="L26" s="15"/>
      <c r="M26" s="15"/>
    </row>
    <row r="27" spans="1:15" ht="19.5" thickTop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M27" s="15"/>
    </row>
    <row r="28" spans="1:15" ht="15.7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63">
        <f>10598184+94293</f>
        <v>10692477</v>
      </c>
      <c r="M28" s="15"/>
    </row>
    <row r="29" spans="1:15" ht="15.75" x14ac:dyDescent="0.25">
      <c r="A29" s="36" t="s">
        <v>34</v>
      </c>
      <c r="B29" s="37"/>
      <c r="C29" s="37"/>
      <c r="D29" s="37"/>
      <c r="E29" s="37"/>
      <c r="F29" s="38"/>
      <c r="G29" s="38"/>
      <c r="H29" s="36" t="s">
        <v>35</v>
      </c>
      <c r="I29" s="39"/>
      <c r="J29" s="37"/>
      <c r="K29" s="64">
        <f>K28-K26</f>
        <v>-0.19999999925494194</v>
      </c>
      <c r="L29" s="40"/>
      <c r="M29" s="37"/>
    </row>
    <row r="30" spans="1:15" ht="15.75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40"/>
      <c r="M30" s="37"/>
    </row>
    <row r="31" spans="1:15" ht="18" customHeight="1" x14ac:dyDescent="0.25">
      <c r="A31" s="62" t="s">
        <v>105</v>
      </c>
      <c r="B31" s="61"/>
      <c r="C31" s="61"/>
      <c r="D31" s="58"/>
      <c r="E31" s="59"/>
      <c r="F31" s="59"/>
      <c r="G31" s="28"/>
      <c r="H31" s="62" t="s">
        <v>100</v>
      </c>
      <c r="I31" s="62"/>
      <c r="J31" s="62"/>
      <c r="K31" s="62"/>
      <c r="L31" s="62"/>
      <c r="M31" s="62"/>
      <c r="N31" s="62"/>
      <c r="O31" s="62"/>
    </row>
    <row r="32" spans="1:15" ht="16.5" x14ac:dyDescent="0.3">
      <c r="A32" s="62" t="s">
        <v>99</v>
      </c>
      <c r="B32" s="56"/>
      <c r="C32" s="56"/>
      <c r="D32" s="57"/>
      <c r="E32" s="28"/>
      <c r="F32" s="28"/>
      <c r="G32" s="28"/>
      <c r="H32" s="62" t="s">
        <v>101</v>
      </c>
      <c r="I32" s="56"/>
      <c r="J32" s="56"/>
      <c r="K32" s="57"/>
      <c r="L32" s="41"/>
      <c r="M32" s="43"/>
      <c r="N32" s="42"/>
    </row>
    <row r="33" spans="1:14" ht="15.75" x14ac:dyDescent="0.25">
      <c r="A33" s="60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2"/>
      <c r="N33" s="42"/>
    </row>
    <row r="34" spans="1:14" ht="15.75" x14ac:dyDescent="0.25">
      <c r="A34" s="44" t="s">
        <v>106</v>
      </c>
      <c r="B34" s="44"/>
      <c r="C34" s="44"/>
      <c r="D34" s="44"/>
      <c r="E34" s="44"/>
      <c r="F34" s="44"/>
      <c r="G34" s="44"/>
      <c r="H34" s="44" t="s">
        <v>102</v>
      </c>
      <c r="I34" s="44"/>
      <c r="J34" s="44"/>
      <c r="K34" s="44"/>
      <c r="L34" s="45"/>
      <c r="M34" s="42"/>
      <c r="N34" s="42"/>
    </row>
    <row r="35" spans="1:14" ht="18.75" x14ac:dyDescent="0.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2"/>
      <c r="N35" s="42"/>
    </row>
    <row r="36" spans="1:14" ht="18.75" x14ac:dyDescent="0.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2"/>
      <c r="M36" s="42"/>
      <c r="N36" s="42"/>
    </row>
    <row r="37" spans="1:14" ht="18.75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4" ht="18.75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4" ht="18.75" x14ac:dyDescent="0.3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4" ht="18.75" x14ac:dyDescent="0.3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</sheetData>
  <mergeCells count="24">
    <mergeCell ref="A14:A17"/>
    <mergeCell ref="B14:B20"/>
    <mergeCell ref="A18:A21"/>
    <mergeCell ref="B21:C21"/>
    <mergeCell ref="A26:C26"/>
    <mergeCell ref="A22:A25"/>
    <mergeCell ref="B22:B24"/>
    <mergeCell ref="B25:C25"/>
    <mergeCell ref="A6:K6"/>
    <mergeCell ref="A7:K7"/>
    <mergeCell ref="A8:K8"/>
    <mergeCell ref="A9:A12"/>
    <mergeCell ref="B9:B12"/>
    <mergeCell ref="C9:C12"/>
    <mergeCell ref="D9:K9"/>
    <mergeCell ref="D10:K10"/>
    <mergeCell ref="D11:D12"/>
    <mergeCell ref="E11:E12"/>
    <mergeCell ref="K11:K12"/>
    <mergeCell ref="F11:F12"/>
    <mergeCell ref="G11:G12"/>
    <mergeCell ref="H11:H12"/>
    <mergeCell ref="I11:I12"/>
    <mergeCell ref="J11:J12"/>
  </mergeCells>
  <phoneticPr fontId="30" type="noConversion"/>
  <pageMargins left="0.86614173228346458" right="0.70866141732283472" top="0.3" bottom="0.21" header="0" footer="0"/>
  <pageSetup paperSize="9" scale="90" orientation="landscape" horizontalDpi="1200" verticalDpi="1200" r:id="rId1"/>
  <rowBreaks count="1" manualBreakCount="1">
    <brk id="3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topLeftCell="A15" zoomScale="53" zoomScaleNormal="53" workbookViewId="0">
      <selection activeCell="U15" sqref="U15"/>
    </sheetView>
  </sheetViews>
  <sheetFormatPr defaultRowHeight="15" x14ac:dyDescent="0.25"/>
  <cols>
    <col min="1" max="1" width="13" customWidth="1"/>
    <col min="2" max="2" width="12.42578125" customWidth="1"/>
    <col min="3" max="3" width="15.140625" customWidth="1"/>
    <col min="4" max="4" width="15.5703125" customWidth="1"/>
    <col min="8" max="8" width="9" customWidth="1"/>
    <col min="22" max="24" width="9.140625" customWidth="1"/>
  </cols>
  <sheetData>
    <row r="1" spans="1:24" ht="14.4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95"/>
      <c r="U1" s="96"/>
      <c r="V1" s="96"/>
      <c r="W1" s="96"/>
      <c r="X1" s="136" t="s">
        <v>147</v>
      </c>
    </row>
    <row r="2" spans="1:24" ht="15" customHeigh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137"/>
      <c r="U2" s="138"/>
      <c r="V2" s="139"/>
      <c r="W2" s="139"/>
      <c r="X2" s="140" t="s">
        <v>144</v>
      </c>
    </row>
    <row r="3" spans="1:24" ht="14.45" customHeigh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38"/>
      <c r="U3" s="138"/>
      <c r="V3" s="139"/>
      <c r="W3" s="139"/>
      <c r="X3" s="140" t="s">
        <v>151</v>
      </c>
    </row>
    <row r="4" spans="1:24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38"/>
      <c r="U4" s="138"/>
      <c r="V4" s="139"/>
      <c r="W4" s="139"/>
      <c r="X4" s="140" t="s">
        <v>152</v>
      </c>
    </row>
    <row r="5" spans="1:24" ht="20.25" x14ac:dyDescent="0.25">
      <c r="A5" s="199" t="s">
        <v>36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4" ht="18" x14ac:dyDescent="0.25">
      <c r="A6" s="201" t="s">
        <v>146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</row>
    <row r="7" spans="1:24" ht="18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8" x14ac:dyDescent="0.25">
      <c r="A8" s="92" t="s">
        <v>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8.75" thickBot="1" x14ac:dyDescent="0.3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 x14ac:dyDescent="0.25">
      <c r="A10" s="203" t="s">
        <v>37</v>
      </c>
      <c r="B10" s="204"/>
      <c r="C10" s="205" t="s">
        <v>38</v>
      </c>
      <c r="D10" s="205" t="s">
        <v>39</v>
      </c>
      <c r="E10" s="207" t="s">
        <v>40</v>
      </c>
      <c r="F10" s="208"/>
      <c r="G10" s="208"/>
      <c r="H10" s="209"/>
      <c r="I10" s="88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ht="43.5" customHeight="1" thickBot="1" x14ac:dyDescent="0.3">
      <c r="A11" s="102" t="s">
        <v>95</v>
      </c>
      <c r="B11" s="103" t="s">
        <v>41</v>
      </c>
      <c r="C11" s="206"/>
      <c r="D11" s="206"/>
      <c r="E11" s="66" t="s">
        <v>42</v>
      </c>
      <c r="F11" s="85"/>
      <c r="G11" s="86"/>
      <c r="H11" s="67" t="s">
        <v>43</v>
      </c>
      <c r="I11" s="8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ht="15.75" thickBot="1" x14ac:dyDescent="0.3">
      <c r="A12" s="104">
        <v>1</v>
      </c>
      <c r="B12" s="105">
        <v>2</v>
      </c>
      <c r="C12" s="105">
        <v>3</v>
      </c>
      <c r="D12" s="98">
        <v>4</v>
      </c>
      <c r="E12" s="98">
        <v>5</v>
      </c>
      <c r="F12" s="99">
        <v>6</v>
      </c>
      <c r="G12" s="100"/>
      <c r="H12" s="101">
        <v>7</v>
      </c>
      <c r="I12" s="9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ht="35.450000000000003" hidden="1" customHeight="1" x14ac:dyDescent="0.25">
      <c r="A13" s="210" t="s">
        <v>93</v>
      </c>
      <c r="B13" s="212" t="s">
        <v>96</v>
      </c>
      <c r="C13" s="113" t="s">
        <v>90</v>
      </c>
      <c r="D13" s="218"/>
      <c r="E13" s="83" t="s">
        <v>66</v>
      </c>
      <c r="F13" s="191" t="s">
        <v>94</v>
      </c>
      <c r="G13" s="192"/>
      <c r="H13" s="84" t="s">
        <v>80</v>
      </c>
      <c r="I13" s="87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34.9" hidden="1" customHeight="1" thickBot="1" x14ac:dyDescent="0.3">
      <c r="A14" s="210"/>
      <c r="B14" s="212"/>
      <c r="C14" s="106" t="s">
        <v>63</v>
      </c>
      <c r="D14" s="219"/>
      <c r="E14" s="78" t="s">
        <v>67</v>
      </c>
      <c r="F14" s="193"/>
      <c r="G14" s="194"/>
      <c r="H14" s="81" t="s">
        <v>88</v>
      </c>
      <c r="I14" s="87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ht="60" customHeight="1" x14ac:dyDescent="0.25">
      <c r="A15" s="210"/>
      <c r="B15" s="212"/>
      <c r="C15" s="127" t="s">
        <v>90</v>
      </c>
      <c r="D15" s="195" t="s">
        <v>127</v>
      </c>
      <c r="E15" s="129" t="s">
        <v>110</v>
      </c>
      <c r="F15" s="197" t="s">
        <v>94</v>
      </c>
      <c r="G15" s="198"/>
      <c r="H15" s="117" t="s">
        <v>108</v>
      </c>
      <c r="I15" s="91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51"/>
      <c r="V15" s="120"/>
      <c r="W15" s="120"/>
      <c r="X15" s="120"/>
    </row>
    <row r="16" spans="1:24" ht="61.9" customHeight="1" thickBot="1" x14ac:dyDescent="0.3">
      <c r="A16" s="211"/>
      <c r="B16" s="213"/>
      <c r="C16" s="128" t="s">
        <v>63</v>
      </c>
      <c r="D16" s="196"/>
      <c r="E16" s="130" t="s">
        <v>111</v>
      </c>
      <c r="F16" s="193"/>
      <c r="G16" s="194"/>
      <c r="H16" s="118" t="s">
        <v>109</v>
      </c>
      <c r="I16" s="91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39" ht="18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ht="18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ht="18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ht="18.75" thickBot="1" x14ac:dyDescent="0.3">
      <c r="B20" s="220" t="s">
        <v>123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ht="15.75" x14ac:dyDescent="0.25">
      <c r="A21" s="221" t="s">
        <v>37</v>
      </c>
      <c r="B21" s="222"/>
      <c r="C21" s="223" t="s">
        <v>38</v>
      </c>
      <c r="D21" s="223" t="s">
        <v>39</v>
      </c>
      <c r="E21" s="225" t="s">
        <v>40</v>
      </c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X21" s="227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2"/>
    </row>
    <row r="22" spans="1:39" ht="63.75" thickBot="1" x14ac:dyDescent="0.3">
      <c r="A22" s="107" t="s">
        <v>95</v>
      </c>
      <c r="B22" s="108" t="s">
        <v>41</v>
      </c>
      <c r="C22" s="224"/>
      <c r="D22" s="224"/>
      <c r="E22" s="97" t="s">
        <v>42</v>
      </c>
      <c r="F22" s="97" t="s">
        <v>43</v>
      </c>
      <c r="G22" s="97" t="s">
        <v>44</v>
      </c>
      <c r="H22" s="97" t="s">
        <v>45</v>
      </c>
      <c r="I22" s="97" t="s">
        <v>46</v>
      </c>
      <c r="J22" s="97" t="s">
        <v>47</v>
      </c>
      <c r="K22" s="97" t="s">
        <v>48</v>
      </c>
      <c r="L22" s="97" t="s">
        <v>49</v>
      </c>
      <c r="M22" s="97" t="s">
        <v>50</v>
      </c>
      <c r="N22" s="97" t="s">
        <v>51</v>
      </c>
      <c r="O22" s="97" t="s">
        <v>52</v>
      </c>
      <c r="P22" s="97" t="s">
        <v>53</v>
      </c>
      <c r="Q22" s="97" t="s">
        <v>54</v>
      </c>
      <c r="R22" s="97" t="s">
        <v>55</v>
      </c>
      <c r="S22" s="97" t="s">
        <v>56</v>
      </c>
      <c r="T22" s="97" t="s">
        <v>57</v>
      </c>
      <c r="U22" s="97" t="s">
        <v>58</v>
      </c>
      <c r="V22" s="97" t="s">
        <v>112</v>
      </c>
      <c r="W22" s="97" t="s">
        <v>113</v>
      </c>
      <c r="X22" s="125" t="s">
        <v>137</v>
      </c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ht="15.75" thickBot="1" x14ac:dyDescent="0.3">
      <c r="A23" s="109">
        <v>1</v>
      </c>
      <c r="B23" s="110">
        <v>2</v>
      </c>
      <c r="C23" s="110">
        <v>3</v>
      </c>
      <c r="D23" s="110">
        <v>4</v>
      </c>
      <c r="E23" s="110">
        <v>5</v>
      </c>
      <c r="F23" s="110">
        <v>6</v>
      </c>
      <c r="G23" s="110">
        <v>7</v>
      </c>
      <c r="H23" s="110">
        <v>8</v>
      </c>
      <c r="I23" s="110">
        <v>9</v>
      </c>
      <c r="J23" s="110">
        <v>10</v>
      </c>
      <c r="K23" s="110">
        <v>11</v>
      </c>
      <c r="L23" s="110">
        <v>12</v>
      </c>
      <c r="M23" s="110">
        <v>13</v>
      </c>
      <c r="N23" s="110">
        <v>14</v>
      </c>
      <c r="O23" s="110">
        <v>15</v>
      </c>
      <c r="P23" s="110">
        <v>16</v>
      </c>
      <c r="Q23" s="110">
        <v>17</v>
      </c>
      <c r="R23" s="110">
        <v>18</v>
      </c>
      <c r="S23" s="110">
        <v>19</v>
      </c>
      <c r="T23" s="110">
        <v>20</v>
      </c>
      <c r="U23" s="110">
        <v>21</v>
      </c>
      <c r="V23" s="110">
        <v>22</v>
      </c>
      <c r="W23" s="110">
        <v>23</v>
      </c>
      <c r="X23" s="126">
        <v>24</v>
      </c>
    </row>
    <row r="24" spans="1:39" ht="35.450000000000003" customHeight="1" x14ac:dyDescent="0.25">
      <c r="A24" s="210" t="s">
        <v>93</v>
      </c>
      <c r="B24" s="212" t="s">
        <v>96</v>
      </c>
      <c r="C24" s="131" t="s">
        <v>59</v>
      </c>
      <c r="D24" s="214" t="s">
        <v>140</v>
      </c>
      <c r="E24" s="123" t="s">
        <v>64</v>
      </c>
      <c r="F24" s="74" t="s">
        <v>65</v>
      </c>
      <c r="G24" s="74" t="s">
        <v>66</v>
      </c>
      <c r="H24" s="74" t="s">
        <v>67</v>
      </c>
      <c r="I24" s="74" t="s">
        <v>68</v>
      </c>
      <c r="J24" s="74" t="s">
        <v>69</v>
      </c>
      <c r="K24" s="74" t="s">
        <v>118</v>
      </c>
      <c r="L24" s="74" t="s">
        <v>73</v>
      </c>
      <c r="M24" s="74" t="s">
        <v>74</v>
      </c>
      <c r="N24" s="74" t="s">
        <v>75</v>
      </c>
      <c r="O24" s="122" t="s">
        <v>85</v>
      </c>
      <c r="P24" s="74" t="s">
        <v>76</v>
      </c>
      <c r="Q24" s="122" t="s">
        <v>77</v>
      </c>
      <c r="R24" s="74" t="s">
        <v>78</v>
      </c>
      <c r="S24" s="122" t="s">
        <v>86</v>
      </c>
      <c r="T24" s="74" t="s">
        <v>79</v>
      </c>
      <c r="U24" s="74" t="s">
        <v>80</v>
      </c>
      <c r="V24" s="122" t="s">
        <v>81</v>
      </c>
      <c r="W24" s="122" t="s">
        <v>62</v>
      </c>
      <c r="X24" s="77" t="s">
        <v>72</v>
      </c>
    </row>
    <row r="25" spans="1:39" ht="42" customHeight="1" thickBot="1" x14ac:dyDescent="0.3">
      <c r="A25" s="210"/>
      <c r="B25" s="212"/>
      <c r="C25" s="132" t="s">
        <v>63</v>
      </c>
      <c r="D25" s="215"/>
      <c r="E25" s="124" t="s">
        <v>60</v>
      </c>
      <c r="F25" s="75" t="s">
        <v>61</v>
      </c>
      <c r="G25" s="75" t="s">
        <v>114</v>
      </c>
      <c r="H25" s="75" t="s">
        <v>115</v>
      </c>
      <c r="I25" s="76" t="s">
        <v>116</v>
      </c>
      <c r="J25" s="75" t="s">
        <v>117</v>
      </c>
      <c r="K25" s="75" t="s">
        <v>119</v>
      </c>
      <c r="L25" s="75" t="s">
        <v>83</v>
      </c>
      <c r="M25" s="75" t="s">
        <v>84</v>
      </c>
      <c r="N25" s="75" t="s">
        <v>130</v>
      </c>
      <c r="O25" s="75" t="s">
        <v>131</v>
      </c>
      <c r="P25" s="75" t="s">
        <v>132</v>
      </c>
      <c r="Q25" s="75" t="s">
        <v>133</v>
      </c>
      <c r="R25" s="75" t="s">
        <v>134</v>
      </c>
      <c r="S25" s="75" t="s">
        <v>135</v>
      </c>
      <c r="T25" s="75" t="s">
        <v>87</v>
      </c>
      <c r="U25" s="75" t="s">
        <v>88</v>
      </c>
      <c r="V25" s="75" t="s">
        <v>82</v>
      </c>
      <c r="W25" s="75" t="s">
        <v>70</v>
      </c>
      <c r="X25" s="121" t="s">
        <v>136</v>
      </c>
    </row>
    <row r="26" spans="1:39" ht="31.9" customHeight="1" x14ac:dyDescent="0.25">
      <c r="A26" s="210"/>
      <c r="B26" s="212"/>
      <c r="C26" s="112" t="s">
        <v>59</v>
      </c>
      <c r="D26" s="216" t="s">
        <v>124</v>
      </c>
      <c r="E26" s="123" t="s">
        <v>64</v>
      </c>
      <c r="F26" s="74" t="s">
        <v>65</v>
      </c>
      <c r="G26" s="74" t="s">
        <v>66</v>
      </c>
      <c r="H26" s="74" t="s">
        <v>67</v>
      </c>
      <c r="I26" s="74" t="s">
        <v>68</v>
      </c>
      <c r="J26" s="74" t="s">
        <v>69</v>
      </c>
      <c r="K26" s="74" t="s">
        <v>118</v>
      </c>
      <c r="L26" s="74" t="s">
        <v>73</v>
      </c>
      <c r="M26" s="74" t="s">
        <v>74</v>
      </c>
      <c r="N26" s="74" t="s">
        <v>75</v>
      </c>
      <c r="O26" s="74" t="s">
        <v>76</v>
      </c>
      <c r="P26" s="74" t="s">
        <v>78</v>
      </c>
      <c r="Q26" s="74" t="s">
        <v>79</v>
      </c>
      <c r="R26" s="74" t="s">
        <v>80</v>
      </c>
      <c r="S26" s="74" t="s">
        <v>122</v>
      </c>
      <c r="T26" s="74" t="s">
        <v>120</v>
      </c>
      <c r="U26" s="74" t="s">
        <v>62</v>
      </c>
      <c r="V26" s="77" t="s">
        <v>70</v>
      </c>
      <c r="W26" s="230"/>
      <c r="X26" s="231"/>
    </row>
    <row r="27" spans="1:39" ht="38.450000000000003" customHeight="1" thickBot="1" x14ac:dyDescent="0.3">
      <c r="A27" s="211"/>
      <c r="B27" s="213"/>
      <c r="C27" s="111" t="s">
        <v>63</v>
      </c>
      <c r="D27" s="217"/>
      <c r="E27" s="124" t="s">
        <v>60</v>
      </c>
      <c r="F27" s="75" t="s">
        <v>61</v>
      </c>
      <c r="G27" s="75" t="s">
        <v>114</v>
      </c>
      <c r="H27" s="75" t="s">
        <v>115</v>
      </c>
      <c r="I27" s="76" t="s">
        <v>116</v>
      </c>
      <c r="J27" s="75" t="s">
        <v>117</v>
      </c>
      <c r="K27" s="75" t="s">
        <v>119</v>
      </c>
      <c r="L27" s="75" t="s">
        <v>83</v>
      </c>
      <c r="M27" s="75" t="s">
        <v>84</v>
      </c>
      <c r="N27" s="75" t="s">
        <v>85</v>
      </c>
      <c r="O27" s="75" t="s">
        <v>77</v>
      </c>
      <c r="P27" s="75" t="s">
        <v>86</v>
      </c>
      <c r="Q27" s="75" t="s">
        <v>87</v>
      </c>
      <c r="R27" s="75" t="s">
        <v>88</v>
      </c>
      <c r="S27" s="75" t="s">
        <v>81</v>
      </c>
      <c r="T27" s="75" t="s">
        <v>82</v>
      </c>
      <c r="U27" s="75" t="s">
        <v>89</v>
      </c>
      <c r="V27" s="82" t="s">
        <v>71</v>
      </c>
      <c r="W27" s="232"/>
      <c r="X27" s="233"/>
    </row>
    <row r="28" spans="1:39" ht="18.75" x14ac:dyDescent="0.25">
      <c r="A28" s="68"/>
      <c r="B28" s="69"/>
      <c r="C28" s="69"/>
      <c r="D28" s="70"/>
      <c r="E28" s="48"/>
      <c r="F28" s="48"/>
      <c r="G28" s="48"/>
      <c r="H28" s="48"/>
      <c r="I28" s="71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39" ht="15.75" x14ac:dyDescent="0.25">
      <c r="A29" s="50" t="s">
        <v>97</v>
      </c>
      <c r="D29" t="s">
        <v>98</v>
      </c>
    </row>
    <row r="30" spans="1:39" ht="15.75" x14ac:dyDescent="0.25">
      <c r="A30" s="50"/>
      <c r="C30" s="114" t="s">
        <v>139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39" x14ac:dyDescent="0.2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39" x14ac:dyDescent="0.25">
      <c r="C32" s="116" t="s">
        <v>126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5" ht="14.45" customHeight="1" x14ac:dyDescent="0.3">
      <c r="A33" s="51"/>
      <c r="B33" s="3"/>
      <c r="C33" s="114" t="s">
        <v>125</v>
      </c>
      <c r="D33" s="79"/>
      <c r="E33" s="65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79"/>
      <c r="Q33" s="93"/>
      <c r="R33" s="93"/>
      <c r="S33" s="115"/>
      <c r="T33" s="93"/>
      <c r="U33" s="93"/>
      <c r="V33" s="94"/>
      <c r="W33" s="94"/>
    </row>
    <row r="34" spans="1:25" ht="29.45" customHeight="1" x14ac:dyDescent="0.3">
      <c r="A34" s="51"/>
      <c r="B34" s="3"/>
      <c r="C34" s="228" t="s">
        <v>138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</row>
    <row r="35" spans="1:25" ht="40.9" customHeight="1" x14ac:dyDescent="0.25">
      <c r="C35" s="228" t="s">
        <v>148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</row>
    <row r="37" spans="1:25" ht="21" x14ac:dyDescent="0.35">
      <c r="A37" s="135"/>
      <c r="B37" s="141" t="s">
        <v>91</v>
      </c>
      <c r="C37" s="142"/>
      <c r="D37" s="142"/>
      <c r="E37" s="141"/>
      <c r="F37" s="143"/>
      <c r="G37" s="143"/>
      <c r="H37" s="144"/>
      <c r="I37" s="144"/>
      <c r="J37" s="144"/>
      <c r="K37" s="144"/>
      <c r="L37" s="143"/>
      <c r="M37" s="143"/>
      <c r="N37" s="141" t="s">
        <v>92</v>
      </c>
      <c r="O37" s="143"/>
      <c r="P37" s="14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x14ac:dyDescent="0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ht="45" customHeight="1" x14ac:dyDescent="0.25">
      <c r="A39" s="135"/>
      <c r="B39" s="229" t="s">
        <v>128</v>
      </c>
      <c r="C39" s="229"/>
      <c r="D39" s="229"/>
      <c r="E39" s="229"/>
      <c r="F39" s="229"/>
      <c r="G39" s="135"/>
      <c r="H39" s="135"/>
      <c r="I39" s="135"/>
      <c r="J39" s="135"/>
      <c r="K39" s="135"/>
      <c r="L39" s="135"/>
      <c r="M39" s="135"/>
      <c r="N39" s="229" t="s">
        <v>129</v>
      </c>
      <c r="O39" s="229"/>
      <c r="P39" s="229"/>
      <c r="Q39" s="229"/>
      <c r="R39" s="229"/>
      <c r="S39" s="146"/>
      <c r="T39" s="146"/>
      <c r="U39" s="135"/>
      <c r="V39" s="135"/>
      <c r="W39" s="135"/>
      <c r="X39" s="135"/>
      <c r="Y39" s="135"/>
    </row>
    <row r="40" spans="1:25" ht="30" customHeight="1" x14ac:dyDescent="0.25">
      <c r="A40" s="135"/>
      <c r="B40" s="92" t="s">
        <v>141</v>
      </c>
      <c r="C40" s="149"/>
      <c r="D40" s="149"/>
      <c r="E40" s="149"/>
      <c r="F40" s="149"/>
      <c r="G40" s="150"/>
      <c r="H40" s="150"/>
      <c r="I40" s="150"/>
      <c r="J40" s="150"/>
      <c r="K40" s="150"/>
      <c r="L40" s="150"/>
      <c r="M40" s="150"/>
      <c r="N40" s="92" t="s">
        <v>142</v>
      </c>
      <c r="O40" s="149"/>
      <c r="P40" s="149"/>
      <c r="Q40" s="149"/>
      <c r="R40" s="149"/>
      <c r="S40" s="149"/>
      <c r="T40" s="149"/>
      <c r="U40" s="135"/>
      <c r="V40" s="135"/>
      <c r="W40" s="135"/>
      <c r="X40" s="135"/>
      <c r="Y40" s="135"/>
    </row>
    <row r="41" spans="1:25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x14ac:dyDescent="0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1:25" x14ac:dyDescent="0.2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</sheetData>
  <mergeCells count="26">
    <mergeCell ref="C34:U34"/>
    <mergeCell ref="B39:F39"/>
    <mergeCell ref="C35:W35"/>
    <mergeCell ref="N39:R39"/>
    <mergeCell ref="W26:X27"/>
    <mergeCell ref="A24:A27"/>
    <mergeCell ref="B24:B27"/>
    <mergeCell ref="D24:D25"/>
    <mergeCell ref="D26:D27"/>
    <mergeCell ref="A13:A16"/>
    <mergeCell ref="B13:B16"/>
    <mergeCell ref="D13:D14"/>
    <mergeCell ref="B20:X20"/>
    <mergeCell ref="A21:B21"/>
    <mergeCell ref="C21:C22"/>
    <mergeCell ref="D21:D22"/>
    <mergeCell ref="E21:X21"/>
    <mergeCell ref="F13:G14"/>
    <mergeCell ref="D15:D16"/>
    <mergeCell ref="F15:G16"/>
    <mergeCell ref="A5:X5"/>
    <mergeCell ref="A6:X6"/>
    <mergeCell ref="A10:B10"/>
    <mergeCell ref="C10:C11"/>
    <mergeCell ref="D10:D11"/>
    <mergeCell ref="E10:H10"/>
  </mergeCells>
  <pageMargins left="0.31496062992125984" right="0.31496062992125984" top="0.19685039370078741" bottom="0" header="0" footer="0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zoomScale="55" zoomScaleNormal="55" workbookViewId="0">
      <selection activeCell="A5" sqref="A5:X5"/>
    </sheetView>
  </sheetViews>
  <sheetFormatPr defaultRowHeight="15" x14ac:dyDescent="0.25"/>
  <cols>
    <col min="1" max="1" width="13" customWidth="1"/>
    <col min="2" max="2" width="12.42578125" customWidth="1"/>
    <col min="3" max="3" width="15.140625" customWidth="1"/>
    <col min="4" max="4" width="15.5703125" customWidth="1"/>
    <col min="8" max="8" width="9" customWidth="1"/>
    <col min="22" max="24" width="9.140625" customWidth="1"/>
  </cols>
  <sheetData>
    <row r="1" spans="1:24" ht="14.4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95"/>
      <c r="U1" s="96"/>
      <c r="V1" s="96"/>
      <c r="W1" s="96"/>
      <c r="X1" s="136" t="s">
        <v>143</v>
      </c>
    </row>
    <row r="2" spans="1:24" ht="15" customHeigh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137"/>
      <c r="U2" s="138"/>
      <c r="V2" s="139"/>
      <c r="W2" s="139"/>
      <c r="X2" s="140" t="s">
        <v>144</v>
      </c>
    </row>
    <row r="3" spans="1:24" ht="14.45" customHeigh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38"/>
      <c r="U3" s="138"/>
      <c r="V3" s="139"/>
      <c r="W3" s="139"/>
      <c r="X3" s="140" t="s">
        <v>149</v>
      </c>
    </row>
    <row r="4" spans="1:24" ht="15" customHeigh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38"/>
      <c r="U4" s="138"/>
      <c r="V4" s="139"/>
      <c r="W4" s="139"/>
      <c r="X4" s="140" t="s">
        <v>150</v>
      </c>
    </row>
    <row r="5" spans="1:24" ht="20.25" x14ac:dyDescent="0.25">
      <c r="A5" s="199" t="s">
        <v>36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4" ht="18" x14ac:dyDescent="0.25">
      <c r="A6" s="201" t="s">
        <v>145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</row>
    <row r="7" spans="1:24" ht="18" x14ac:dyDescent="0.2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ht="18" x14ac:dyDescent="0.25">
      <c r="A8" s="92" t="s">
        <v>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ht="18.75" thickBot="1" x14ac:dyDescent="0.3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ht="15.75" x14ac:dyDescent="0.25">
      <c r="A10" s="203" t="s">
        <v>37</v>
      </c>
      <c r="B10" s="204"/>
      <c r="C10" s="205" t="s">
        <v>38</v>
      </c>
      <c r="D10" s="205" t="s">
        <v>39</v>
      </c>
      <c r="E10" s="207" t="s">
        <v>40</v>
      </c>
      <c r="F10" s="208"/>
      <c r="G10" s="208"/>
      <c r="H10" s="209"/>
      <c r="I10" s="88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ht="43.5" customHeight="1" thickBot="1" x14ac:dyDescent="0.3">
      <c r="A11" s="102" t="s">
        <v>95</v>
      </c>
      <c r="B11" s="103" t="s">
        <v>41</v>
      </c>
      <c r="C11" s="206"/>
      <c r="D11" s="206"/>
      <c r="E11" s="66" t="s">
        <v>42</v>
      </c>
      <c r="F11" s="85"/>
      <c r="G11" s="86"/>
      <c r="H11" s="67" t="s">
        <v>43</v>
      </c>
      <c r="I11" s="8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ht="15.75" thickBot="1" x14ac:dyDescent="0.3">
      <c r="A12" s="104">
        <v>1</v>
      </c>
      <c r="B12" s="105">
        <v>2</v>
      </c>
      <c r="C12" s="105">
        <v>3</v>
      </c>
      <c r="D12" s="98">
        <v>4</v>
      </c>
      <c r="E12" s="98">
        <v>5</v>
      </c>
      <c r="F12" s="99">
        <v>6</v>
      </c>
      <c r="G12" s="100"/>
      <c r="H12" s="101">
        <v>7</v>
      </c>
      <c r="I12" s="90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</row>
    <row r="13" spans="1:24" ht="35.450000000000003" hidden="1" customHeight="1" x14ac:dyDescent="0.25">
      <c r="A13" s="210" t="s">
        <v>93</v>
      </c>
      <c r="B13" s="212" t="s">
        <v>96</v>
      </c>
      <c r="C13" s="113" t="s">
        <v>90</v>
      </c>
      <c r="D13" s="218"/>
      <c r="E13" s="83" t="s">
        <v>66</v>
      </c>
      <c r="F13" s="191" t="s">
        <v>94</v>
      </c>
      <c r="G13" s="192"/>
      <c r="H13" s="84" t="s">
        <v>80</v>
      </c>
      <c r="I13" s="87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ht="34.9" hidden="1" customHeight="1" thickBot="1" x14ac:dyDescent="0.3">
      <c r="A14" s="210"/>
      <c r="B14" s="212"/>
      <c r="C14" s="106" t="s">
        <v>63</v>
      </c>
      <c r="D14" s="219"/>
      <c r="E14" s="78" t="s">
        <v>67</v>
      </c>
      <c r="F14" s="193"/>
      <c r="G14" s="194"/>
      <c r="H14" s="81" t="s">
        <v>88</v>
      </c>
      <c r="I14" s="87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ht="60" customHeight="1" x14ac:dyDescent="0.25">
      <c r="A15" s="210"/>
      <c r="B15" s="212"/>
      <c r="C15" s="127" t="s">
        <v>90</v>
      </c>
      <c r="D15" s="195" t="s">
        <v>127</v>
      </c>
      <c r="E15" s="129" t="s">
        <v>110</v>
      </c>
      <c r="F15" s="197" t="s">
        <v>94</v>
      </c>
      <c r="G15" s="198"/>
      <c r="H15" s="117" t="s">
        <v>108</v>
      </c>
      <c r="I15" s="91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spans="1:24" ht="61.9" customHeight="1" thickBot="1" x14ac:dyDescent="0.3">
      <c r="A16" s="211"/>
      <c r="B16" s="213"/>
      <c r="C16" s="128" t="s">
        <v>63</v>
      </c>
      <c r="D16" s="196"/>
      <c r="E16" s="130" t="s">
        <v>111</v>
      </c>
      <c r="F16" s="193"/>
      <c r="G16" s="194"/>
      <c r="H16" s="118" t="s">
        <v>109</v>
      </c>
      <c r="I16" s="91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39" ht="18" x14ac:dyDescent="0.2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ht="18" x14ac:dyDescent="0.25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ht="18" x14ac:dyDescent="0.25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ht="18.75" thickBot="1" x14ac:dyDescent="0.3">
      <c r="B20" s="220" t="s">
        <v>123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ht="15.75" x14ac:dyDescent="0.25">
      <c r="A21" s="221" t="s">
        <v>37</v>
      </c>
      <c r="B21" s="222"/>
      <c r="C21" s="223" t="s">
        <v>38</v>
      </c>
      <c r="D21" s="223" t="s">
        <v>39</v>
      </c>
      <c r="E21" s="225" t="s">
        <v>40</v>
      </c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X21" s="227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2"/>
    </row>
    <row r="22" spans="1:39" ht="63.75" thickBot="1" x14ac:dyDescent="0.3">
      <c r="A22" s="107" t="s">
        <v>95</v>
      </c>
      <c r="B22" s="108" t="s">
        <v>41</v>
      </c>
      <c r="C22" s="224"/>
      <c r="D22" s="224"/>
      <c r="E22" s="97" t="s">
        <v>42</v>
      </c>
      <c r="F22" s="97" t="s">
        <v>43</v>
      </c>
      <c r="G22" s="97" t="s">
        <v>44</v>
      </c>
      <c r="H22" s="97" t="s">
        <v>45</v>
      </c>
      <c r="I22" s="97" t="s">
        <v>46</v>
      </c>
      <c r="J22" s="97" t="s">
        <v>47</v>
      </c>
      <c r="K22" s="97" t="s">
        <v>48</v>
      </c>
      <c r="L22" s="97" t="s">
        <v>49</v>
      </c>
      <c r="M22" s="97" t="s">
        <v>50</v>
      </c>
      <c r="N22" s="97" t="s">
        <v>51</v>
      </c>
      <c r="O22" s="97" t="s">
        <v>52</v>
      </c>
      <c r="P22" s="97" t="s">
        <v>53</v>
      </c>
      <c r="Q22" s="97" t="s">
        <v>54</v>
      </c>
      <c r="R22" s="97" t="s">
        <v>55</v>
      </c>
      <c r="S22" s="97" t="s">
        <v>56</v>
      </c>
      <c r="T22" s="97" t="s">
        <v>57</v>
      </c>
      <c r="U22" s="97" t="s">
        <v>58</v>
      </c>
      <c r="V22" s="97" t="s">
        <v>112</v>
      </c>
      <c r="W22" s="97" t="s">
        <v>113</v>
      </c>
      <c r="X22" s="125" t="s">
        <v>137</v>
      </c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ht="15.75" thickBot="1" x14ac:dyDescent="0.3">
      <c r="A23" s="109">
        <v>1</v>
      </c>
      <c r="B23" s="110">
        <v>2</v>
      </c>
      <c r="C23" s="110">
        <v>3</v>
      </c>
      <c r="D23" s="110">
        <v>4</v>
      </c>
      <c r="E23" s="110">
        <v>5</v>
      </c>
      <c r="F23" s="110">
        <v>6</v>
      </c>
      <c r="G23" s="110">
        <v>7</v>
      </c>
      <c r="H23" s="110">
        <v>8</v>
      </c>
      <c r="I23" s="110">
        <v>9</v>
      </c>
      <c r="J23" s="110">
        <v>10</v>
      </c>
      <c r="K23" s="110">
        <v>11</v>
      </c>
      <c r="L23" s="110">
        <v>12</v>
      </c>
      <c r="M23" s="110">
        <v>13</v>
      </c>
      <c r="N23" s="110">
        <v>14</v>
      </c>
      <c r="O23" s="110">
        <v>15</v>
      </c>
      <c r="P23" s="110">
        <v>16</v>
      </c>
      <c r="Q23" s="110">
        <v>17</v>
      </c>
      <c r="R23" s="110">
        <v>18</v>
      </c>
      <c r="S23" s="110">
        <v>19</v>
      </c>
      <c r="T23" s="110">
        <v>20</v>
      </c>
      <c r="U23" s="110">
        <v>21</v>
      </c>
      <c r="V23" s="110">
        <v>22</v>
      </c>
      <c r="W23" s="110">
        <v>23</v>
      </c>
      <c r="X23" s="126">
        <v>24</v>
      </c>
    </row>
    <row r="24" spans="1:39" ht="35.450000000000003" customHeight="1" x14ac:dyDescent="0.25">
      <c r="A24" s="210" t="s">
        <v>93</v>
      </c>
      <c r="B24" s="212" t="s">
        <v>96</v>
      </c>
      <c r="C24" s="131" t="s">
        <v>59</v>
      </c>
      <c r="D24" s="214" t="s">
        <v>140</v>
      </c>
      <c r="E24" s="123" t="s">
        <v>64</v>
      </c>
      <c r="F24" s="74" t="s">
        <v>65</v>
      </c>
      <c r="G24" s="74" t="s">
        <v>66</v>
      </c>
      <c r="H24" s="74" t="s">
        <v>67</v>
      </c>
      <c r="I24" s="74" t="s">
        <v>68</v>
      </c>
      <c r="J24" s="74" t="s">
        <v>69</v>
      </c>
      <c r="K24" s="74" t="s">
        <v>118</v>
      </c>
      <c r="L24" s="74" t="s">
        <v>73</v>
      </c>
      <c r="M24" s="74" t="s">
        <v>74</v>
      </c>
      <c r="N24" s="74" t="s">
        <v>75</v>
      </c>
      <c r="O24" s="122" t="s">
        <v>85</v>
      </c>
      <c r="P24" s="74" t="s">
        <v>76</v>
      </c>
      <c r="Q24" s="122" t="s">
        <v>77</v>
      </c>
      <c r="R24" s="74" t="s">
        <v>78</v>
      </c>
      <c r="S24" s="122" t="s">
        <v>86</v>
      </c>
      <c r="T24" s="74" t="s">
        <v>79</v>
      </c>
      <c r="U24" s="74" t="s">
        <v>80</v>
      </c>
      <c r="V24" s="122" t="s">
        <v>81</v>
      </c>
      <c r="W24" s="122" t="s">
        <v>62</v>
      </c>
      <c r="X24" s="77" t="s">
        <v>72</v>
      </c>
    </row>
    <row r="25" spans="1:39" ht="42" customHeight="1" thickBot="1" x14ac:dyDescent="0.3">
      <c r="A25" s="210"/>
      <c r="B25" s="212"/>
      <c r="C25" s="132" t="s">
        <v>63</v>
      </c>
      <c r="D25" s="215"/>
      <c r="E25" s="124" t="s">
        <v>60</v>
      </c>
      <c r="F25" s="75" t="s">
        <v>61</v>
      </c>
      <c r="G25" s="75" t="s">
        <v>114</v>
      </c>
      <c r="H25" s="75" t="s">
        <v>115</v>
      </c>
      <c r="I25" s="76" t="s">
        <v>116</v>
      </c>
      <c r="J25" s="75" t="s">
        <v>117</v>
      </c>
      <c r="K25" s="75" t="s">
        <v>119</v>
      </c>
      <c r="L25" s="75" t="s">
        <v>83</v>
      </c>
      <c r="M25" s="75" t="s">
        <v>84</v>
      </c>
      <c r="N25" s="75" t="s">
        <v>130</v>
      </c>
      <c r="O25" s="75" t="s">
        <v>131</v>
      </c>
      <c r="P25" s="75" t="s">
        <v>132</v>
      </c>
      <c r="Q25" s="75" t="s">
        <v>133</v>
      </c>
      <c r="R25" s="75" t="s">
        <v>134</v>
      </c>
      <c r="S25" s="75" t="s">
        <v>135</v>
      </c>
      <c r="T25" s="75" t="s">
        <v>87</v>
      </c>
      <c r="U25" s="75" t="s">
        <v>88</v>
      </c>
      <c r="V25" s="75" t="s">
        <v>82</v>
      </c>
      <c r="W25" s="75" t="s">
        <v>70</v>
      </c>
      <c r="X25" s="121" t="s">
        <v>136</v>
      </c>
    </row>
    <row r="26" spans="1:39" ht="31.9" customHeight="1" x14ac:dyDescent="0.25">
      <c r="A26" s="210"/>
      <c r="B26" s="212"/>
      <c r="C26" s="112" t="s">
        <v>59</v>
      </c>
      <c r="D26" s="216" t="s">
        <v>124</v>
      </c>
      <c r="E26" s="123" t="s">
        <v>64</v>
      </c>
      <c r="F26" s="74" t="s">
        <v>65</v>
      </c>
      <c r="G26" s="74" t="s">
        <v>66</v>
      </c>
      <c r="H26" s="74" t="s">
        <v>67</v>
      </c>
      <c r="I26" s="74" t="s">
        <v>68</v>
      </c>
      <c r="J26" s="74" t="s">
        <v>69</v>
      </c>
      <c r="K26" s="74" t="s">
        <v>118</v>
      </c>
      <c r="L26" s="74" t="s">
        <v>73</v>
      </c>
      <c r="M26" s="74" t="s">
        <v>74</v>
      </c>
      <c r="N26" s="74" t="s">
        <v>75</v>
      </c>
      <c r="O26" s="74" t="s">
        <v>76</v>
      </c>
      <c r="P26" s="74" t="s">
        <v>78</v>
      </c>
      <c r="Q26" s="74" t="s">
        <v>79</v>
      </c>
      <c r="R26" s="74" t="s">
        <v>80</v>
      </c>
      <c r="S26" s="74" t="s">
        <v>122</v>
      </c>
      <c r="T26" s="74" t="s">
        <v>120</v>
      </c>
      <c r="U26" s="74" t="s">
        <v>62</v>
      </c>
      <c r="V26" s="77" t="s">
        <v>70</v>
      </c>
      <c r="W26" s="230"/>
      <c r="X26" s="231"/>
    </row>
    <row r="27" spans="1:39" ht="38.450000000000003" customHeight="1" thickBot="1" x14ac:dyDescent="0.3">
      <c r="A27" s="211"/>
      <c r="B27" s="213"/>
      <c r="C27" s="111" t="s">
        <v>63</v>
      </c>
      <c r="D27" s="217"/>
      <c r="E27" s="124" t="s">
        <v>60</v>
      </c>
      <c r="F27" s="75" t="s">
        <v>61</v>
      </c>
      <c r="G27" s="75" t="s">
        <v>114</v>
      </c>
      <c r="H27" s="75" t="s">
        <v>115</v>
      </c>
      <c r="I27" s="76" t="s">
        <v>116</v>
      </c>
      <c r="J27" s="75" t="s">
        <v>117</v>
      </c>
      <c r="K27" s="75" t="s">
        <v>119</v>
      </c>
      <c r="L27" s="75" t="s">
        <v>83</v>
      </c>
      <c r="M27" s="75" t="s">
        <v>84</v>
      </c>
      <c r="N27" s="75" t="s">
        <v>85</v>
      </c>
      <c r="O27" s="75" t="s">
        <v>77</v>
      </c>
      <c r="P27" s="75" t="s">
        <v>86</v>
      </c>
      <c r="Q27" s="75" t="s">
        <v>87</v>
      </c>
      <c r="R27" s="75" t="s">
        <v>88</v>
      </c>
      <c r="S27" s="75" t="s">
        <v>81</v>
      </c>
      <c r="T27" s="75" t="s">
        <v>82</v>
      </c>
      <c r="U27" s="75" t="s">
        <v>89</v>
      </c>
      <c r="V27" s="82" t="s">
        <v>71</v>
      </c>
      <c r="W27" s="232"/>
      <c r="X27" s="233"/>
    </row>
    <row r="28" spans="1:39" ht="18.75" x14ac:dyDescent="0.25">
      <c r="A28" s="68"/>
      <c r="B28" s="69"/>
      <c r="C28" s="69"/>
      <c r="D28" s="70"/>
      <c r="E28" s="48"/>
      <c r="F28" s="48"/>
      <c r="G28" s="48"/>
      <c r="H28" s="48"/>
      <c r="I28" s="71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39" ht="15.75" x14ac:dyDescent="0.25">
      <c r="A29" s="50" t="s">
        <v>97</v>
      </c>
      <c r="D29" t="s">
        <v>98</v>
      </c>
    </row>
    <row r="30" spans="1:39" ht="15.75" x14ac:dyDescent="0.25">
      <c r="A30" s="50"/>
      <c r="C30" s="114" t="s">
        <v>139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39" x14ac:dyDescent="0.2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39" x14ac:dyDescent="0.25">
      <c r="C32" s="116" t="s">
        <v>126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5" ht="14.45" customHeight="1" x14ac:dyDescent="0.3">
      <c r="A33" s="51"/>
      <c r="B33" s="3"/>
      <c r="C33" s="114" t="s">
        <v>125</v>
      </c>
      <c r="D33" s="79"/>
      <c r="E33" s="65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79"/>
      <c r="Q33" s="93"/>
      <c r="R33" s="93"/>
      <c r="S33" s="115"/>
      <c r="T33" s="93"/>
      <c r="U33" s="93"/>
      <c r="V33" s="94"/>
      <c r="W33" s="94"/>
    </row>
    <row r="34" spans="1:25" ht="29.45" customHeight="1" x14ac:dyDescent="0.3">
      <c r="A34" s="51"/>
      <c r="B34" s="3"/>
      <c r="C34" s="228" t="s">
        <v>138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</row>
    <row r="35" spans="1:25" ht="39.6" customHeight="1" x14ac:dyDescent="0.25">
      <c r="C35" s="228" t="s">
        <v>148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</row>
    <row r="37" spans="1:25" ht="21" x14ac:dyDescent="0.35">
      <c r="A37" s="135"/>
      <c r="B37" s="141" t="s">
        <v>91</v>
      </c>
      <c r="C37" s="142"/>
      <c r="D37" s="142"/>
      <c r="E37" s="141"/>
      <c r="F37" s="143"/>
      <c r="G37" s="143"/>
      <c r="H37" s="144"/>
      <c r="I37" s="144"/>
      <c r="J37" s="144"/>
      <c r="K37" s="144"/>
      <c r="L37" s="143"/>
      <c r="M37" s="143"/>
      <c r="N37" s="141" t="s">
        <v>92</v>
      </c>
      <c r="O37" s="143"/>
      <c r="P37" s="14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x14ac:dyDescent="0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ht="40.15" customHeight="1" x14ac:dyDescent="0.25">
      <c r="A39" s="135"/>
      <c r="B39" s="229" t="s">
        <v>128</v>
      </c>
      <c r="C39" s="229"/>
      <c r="D39" s="229"/>
      <c r="E39" s="229"/>
      <c r="F39" s="229"/>
      <c r="G39" s="135"/>
      <c r="H39" s="135"/>
      <c r="I39" s="135"/>
      <c r="J39" s="135"/>
      <c r="K39" s="135"/>
      <c r="L39" s="135"/>
      <c r="M39" s="135"/>
      <c r="N39" s="234" t="s">
        <v>129</v>
      </c>
      <c r="O39" s="234"/>
      <c r="P39" s="234"/>
      <c r="Q39" s="234"/>
      <c r="R39" s="234"/>
      <c r="S39" s="234"/>
      <c r="T39" s="234"/>
      <c r="U39" s="135"/>
      <c r="V39" s="135"/>
      <c r="W39" s="135"/>
      <c r="X39" s="135"/>
      <c r="Y39" s="135"/>
    </row>
    <row r="40" spans="1:25" ht="32.450000000000003" customHeight="1" x14ac:dyDescent="0.25">
      <c r="A40" s="135"/>
      <c r="B40" s="235" t="s">
        <v>141</v>
      </c>
      <c r="C40" s="235"/>
      <c r="D40" s="235"/>
      <c r="E40" s="235"/>
      <c r="F40" s="235"/>
      <c r="G40" s="135"/>
      <c r="H40" s="135"/>
      <c r="I40" s="135"/>
      <c r="J40" s="135"/>
      <c r="K40" s="135"/>
      <c r="L40" s="135"/>
      <c r="M40" s="135"/>
      <c r="N40" s="148" t="s">
        <v>142</v>
      </c>
      <c r="O40" s="147"/>
      <c r="P40" s="147"/>
      <c r="Q40" s="147"/>
      <c r="R40" s="147"/>
      <c r="S40" s="147"/>
      <c r="T40" s="147"/>
      <c r="U40" s="135"/>
      <c r="V40" s="135"/>
      <c r="W40" s="135"/>
      <c r="X40" s="135"/>
      <c r="Y40" s="135"/>
    </row>
    <row r="41" spans="1:25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x14ac:dyDescent="0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x14ac:dyDescent="0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1:25" x14ac:dyDescent="0.2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</sheetData>
  <mergeCells count="27">
    <mergeCell ref="C34:U34"/>
    <mergeCell ref="B39:F39"/>
    <mergeCell ref="N39:T39"/>
    <mergeCell ref="B40:F40"/>
    <mergeCell ref="C35:W35"/>
    <mergeCell ref="B20:X20"/>
    <mergeCell ref="A21:B21"/>
    <mergeCell ref="C21:C22"/>
    <mergeCell ref="D21:D22"/>
    <mergeCell ref="E21:X21"/>
    <mergeCell ref="A24:A27"/>
    <mergeCell ref="B24:B27"/>
    <mergeCell ref="D24:D25"/>
    <mergeCell ref="D26:D27"/>
    <mergeCell ref="W26:X27"/>
    <mergeCell ref="A13:A16"/>
    <mergeCell ref="B13:B16"/>
    <mergeCell ref="D13:D14"/>
    <mergeCell ref="F13:G14"/>
    <mergeCell ref="D15:D16"/>
    <mergeCell ref="F15:G16"/>
    <mergeCell ref="A5:X5"/>
    <mergeCell ref="A6:X6"/>
    <mergeCell ref="A10:B10"/>
    <mergeCell ref="C10:C11"/>
    <mergeCell ref="D10:D11"/>
    <mergeCell ref="E10:H10"/>
  </mergeCells>
  <pageMargins left="0.31496062992125984" right="0.31496062992125984" top="0.19685039370078741" bottom="0" header="0" footer="0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график 2013 алексеевск</vt:lpstr>
      <vt:lpstr>2020 </vt:lpstr>
      <vt:lpstr>2021</vt:lpstr>
      <vt:lpstr>'2020 '!Область_печати</vt:lpstr>
      <vt:lpstr>'2021'!Область_печати</vt:lpstr>
      <vt:lpstr>'план график 2013 алексеевск'!Область_печати</vt:lpstr>
    </vt:vector>
  </TitlesOfParts>
  <Company>ОАО Алексеевская РЭБ флота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</dc:creator>
  <cp:lastModifiedBy>Анатолий Вотинов (DIR-W-A023 - votinov)</cp:lastModifiedBy>
  <cp:lastPrinted>2020-06-01T06:09:43Z</cp:lastPrinted>
  <dcterms:created xsi:type="dcterms:W3CDTF">2013-05-16T23:20:27Z</dcterms:created>
  <dcterms:modified xsi:type="dcterms:W3CDTF">2020-06-01T06:09:49Z</dcterms:modified>
</cp:coreProperties>
</file>